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rco\Documents\SSRC Documents\contracts, MOUs\2023 hauling IFB\"/>
    </mc:Choice>
  </mc:AlternateContent>
  <xr:revisionPtr revIDLastSave="0" documentId="13_ncr:1_{1EA943BF-6D70-4F0F-95B9-AA45BF8BA627}" xr6:coauthVersionLast="47" xr6:coauthVersionMax="47" xr10:uidLastSave="{00000000-0000-0000-0000-000000000000}"/>
  <bookViews>
    <workbookView xWindow="-120" yWindow="-120" windowWidth="20730" windowHeight="11040" tabRatio="756" activeTab="6" xr2:uid="{A5B9C1A7-54CF-482E-A290-20DE3223A5BF}"/>
  </bookViews>
  <sheets>
    <sheet name="C&amp;D" sheetId="3" r:id="rId1"/>
    <sheet name="Hauling" sheetId="1" r:id="rId2"/>
    <sheet name="Haul Coh, Dux" sheetId="6" r:id="rId3"/>
    <sheet name="Haul Hano" sheetId="7" r:id="rId4"/>
    <sheet name="Haul Hans, Rock" sheetId="8" r:id="rId5"/>
    <sheet name="Haul Hing" sheetId="9" r:id="rId6"/>
    <sheet name="Haul Scit" sheetId="10" r:id="rId7"/>
    <sheet name="Recyclables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0" l="1"/>
  <c r="H28" i="10"/>
  <c r="L28" i="10"/>
  <c r="F30" i="10"/>
  <c r="F31" i="10" s="1"/>
  <c r="F29" i="10"/>
  <c r="F28" i="10"/>
  <c r="F26" i="10"/>
  <c r="F25" i="10"/>
  <c r="F24" i="10"/>
  <c r="B30" i="10" l="1"/>
  <c r="B31" i="10"/>
  <c r="B29" i="10"/>
  <c r="B26" i="10"/>
  <c r="B25" i="10"/>
  <c r="B24" i="10"/>
  <c r="H27" i="9"/>
  <c r="H26" i="9"/>
  <c r="H25" i="9"/>
  <c r="H31" i="9"/>
  <c r="H32" i="9" s="1"/>
  <c r="H30" i="9"/>
  <c r="H29" i="9"/>
  <c r="B31" i="9"/>
  <c r="B32" i="9"/>
  <c r="B30" i="9"/>
  <c r="B29" i="9"/>
  <c r="B27" i="9"/>
  <c r="B26" i="9"/>
  <c r="B25" i="9"/>
  <c r="B31" i="7"/>
  <c r="B32" i="7" s="1"/>
  <c r="B30" i="7"/>
  <c r="B27" i="7"/>
  <c r="B26" i="7"/>
  <c r="B25" i="7"/>
  <c r="B31" i="6"/>
  <c r="B32" i="6"/>
  <c r="B30" i="6"/>
  <c r="C31" i="6"/>
  <c r="C32" i="6"/>
  <c r="C30" i="6"/>
  <c r="C29" i="6"/>
  <c r="C27" i="6"/>
  <c r="C26" i="6"/>
  <c r="C25" i="6"/>
  <c r="B27" i="6"/>
  <c r="B26" i="6"/>
  <c r="B25" i="6"/>
  <c r="B29" i="7"/>
  <c r="I29" i="7"/>
  <c r="L29" i="9"/>
  <c r="Q29" i="9"/>
  <c r="O29" i="9"/>
  <c r="K29" i="9"/>
  <c r="Q27" i="9" l="1"/>
  <c r="Q26" i="9"/>
  <c r="Q25" i="9"/>
  <c r="Q30" i="9"/>
  <c r="Q31" i="9" s="1"/>
  <c r="Q32" i="9" s="1"/>
  <c r="O27" i="9"/>
  <c r="O26" i="9"/>
  <c r="O25" i="9"/>
  <c r="L25" i="9"/>
  <c r="L26" i="9" s="1"/>
  <c r="L27" i="9" s="1"/>
  <c r="O30" i="9"/>
  <c r="O31" i="9" s="1"/>
  <c r="O32" i="9" s="1"/>
  <c r="L30" i="9"/>
  <c r="L31" i="9" s="1"/>
  <c r="L32" i="9" s="1"/>
  <c r="K30" i="9"/>
  <c r="K31" i="9" s="1"/>
  <c r="K32" i="9" s="1"/>
  <c r="K27" i="9"/>
  <c r="K26" i="9"/>
  <c r="K25" i="9"/>
  <c r="Q23" i="9"/>
  <c r="O23" i="9"/>
  <c r="L23" i="9"/>
  <c r="K23" i="9"/>
  <c r="L22" i="9"/>
  <c r="O22" i="9"/>
  <c r="Q22" i="9"/>
  <c r="K22" i="9"/>
  <c r="Q21" i="9"/>
  <c r="O21" i="9"/>
  <c r="L21" i="9"/>
  <c r="K21" i="9"/>
  <c r="F29" i="8"/>
  <c r="F30" i="8" s="1"/>
  <c r="F31" i="8" s="1"/>
  <c r="F32" i="8" s="1"/>
  <c r="F27" i="8"/>
  <c r="F26" i="8"/>
  <c r="F25" i="8"/>
  <c r="F23" i="8"/>
  <c r="F22" i="8"/>
  <c r="F21" i="8"/>
  <c r="J31" i="7"/>
  <c r="J32" i="7" s="1"/>
  <c r="J30" i="7"/>
  <c r="J29" i="7"/>
  <c r="J27" i="7"/>
  <c r="J26" i="7"/>
  <c r="J25" i="7"/>
  <c r="J23" i="7"/>
  <c r="J22" i="7"/>
  <c r="J21" i="7"/>
  <c r="I30" i="7"/>
  <c r="I31" i="7" s="1"/>
  <c r="I32" i="7" s="1"/>
  <c r="I27" i="7"/>
  <c r="I26" i="7"/>
  <c r="I25" i="7"/>
  <c r="I23" i="7"/>
  <c r="I22" i="7"/>
  <c r="I21" i="7"/>
  <c r="M29" i="6"/>
  <c r="M30" i="6" s="1"/>
  <c r="M31" i="6" s="1"/>
  <c r="M32" i="6" s="1"/>
  <c r="M25" i="6"/>
  <c r="M26" i="6" s="1"/>
  <c r="M27" i="6" s="1"/>
  <c r="F30" i="6"/>
  <c r="F31" i="6" s="1"/>
  <c r="F32" i="6" s="1"/>
  <c r="F29" i="6"/>
  <c r="E29" i="6"/>
  <c r="E30" i="6" s="1"/>
  <c r="E31" i="6" s="1"/>
  <c r="E32" i="6" s="1"/>
  <c r="F25" i="6"/>
  <c r="F26" i="6"/>
  <c r="F27" i="6" s="1"/>
  <c r="E25" i="6"/>
  <c r="E26" i="6" s="1"/>
  <c r="E27" i="6" s="1"/>
  <c r="B29" i="6"/>
  <c r="I28" i="10"/>
  <c r="B28" i="10"/>
  <c r="I20" i="10"/>
  <c r="I21" i="10" s="1"/>
  <c r="I22" i="10" s="1"/>
  <c r="L20" i="10"/>
  <c r="L21" i="10" s="1"/>
  <c r="L22" i="10" s="1"/>
  <c r="H20" i="10"/>
  <c r="H21" i="10" s="1"/>
  <c r="H22" i="10" s="1"/>
  <c r="L24" i="10"/>
  <c r="L25" i="10" s="1"/>
  <c r="L26" i="10" s="1"/>
  <c r="I24" i="10"/>
  <c r="I25" i="10" s="1"/>
  <c r="I26" i="10" s="1"/>
  <c r="H24" i="10"/>
  <c r="H30" i="10" s="1"/>
  <c r="H31" i="10" s="1"/>
  <c r="H25" i="10"/>
  <c r="H26" i="10" s="1"/>
  <c r="H13" i="10"/>
  <c r="I14" i="10"/>
  <c r="J14" i="10"/>
  <c r="K14" i="10"/>
  <c r="L14" i="10"/>
  <c r="B13" i="10"/>
  <c r="C14" i="10"/>
  <c r="D14" i="10"/>
  <c r="E14" i="10"/>
  <c r="F14" i="10"/>
  <c r="K14" i="9"/>
  <c r="L14" i="9"/>
  <c r="M14" i="9"/>
  <c r="N14" i="9"/>
  <c r="O14" i="9"/>
  <c r="P14" i="9"/>
  <c r="Q14" i="9"/>
  <c r="R14" i="9"/>
  <c r="I14" i="9"/>
  <c r="H14" i="9"/>
  <c r="G14" i="9"/>
  <c r="F14" i="9"/>
  <c r="E14" i="9"/>
  <c r="D14" i="9"/>
  <c r="C14" i="9"/>
  <c r="B14" i="9"/>
  <c r="P14" i="8"/>
  <c r="O14" i="8"/>
  <c r="F14" i="8"/>
  <c r="G14" i="8"/>
  <c r="H14" i="8"/>
  <c r="L14" i="8"/>
  <c r="K14" i="8"/>
  <c r="D14" i="8"/>
  <c r="C14" i="8"/>
  <c r="B14" i="8"/>
  <c r="I14" i="7"/>
  <c r="J14" i="7"/>
  <c r="K14" i="7"/>
  <c r="L14" i="7"/>
  <c r="M14" i="7"/>
  <c r="N14" i="7"/>
  <c r="G14" i="7"/>
  <c r="F14" i="7"/>
  <c r="E14" i="7"/>
  <c r="D14" i="7"/>
  <c r="C14" i="7"/>
  <c r="B14" i="7"/>
  <c r="K12" i="6"/>
  <c r="J13" i="6"/>
  <c r="B14" i="6"/>
  <c r="H14" i="6"/>
  <c r="K14" i="6"/>
  <c r="P14" i="6"/>
  <c r="M14" i="6"/>
  <c r="E14" i="6"/>
  <c r="O13" i="6"/>
  <c r="P12" i="6"/>
  <c r="L29" i="10" l="1"/>
  <c r="L30" i="10" s="1"/>
  <c r="L31" i="10" s="1"/>
  <c r="I29" i="10"/>
  <c r="I30" i="10" s="1"/>
  <c r="I31" i="10" s="1"/>
  <c r="C35" i="3"/>
  <c r="C33" i="3"/>
  <c r="C34" i="3"/>
  <c r="C32" i="3"/>
  <c r="B34" i="3"/>
  <c r="B33" i="3"/>
  <c r="B32" i="3"/>
  <c r="B35" i="3" l="1"/>
</calcChain>
</file>

<file path=xl/sharedStrings.xml><?xml version="1.0" encoding="utf-8"?>
<sst xmlns="http://schemas.openxmlformats.org/spreadsheetml/2006/main" count="778" uniqueCount="234">
  <si>
    <t>Company</t>
  </si>
  <si>
    <t>$/ton</t>
  </si>
  <si>
    <t>escalator</t>
  </si>
  <si>
    <t>Weighted values</t>
  </si>
  <si>
    <t>$/ton @ 94%</t>
  </si>
  <si>
    <t>escalator @ 4%</t>
  </si>
  <si>
    <t>Surcharges@2%</t>
  </si>
  <si>
    <t>Weighted total</t>
  </si>
  <si>
    <t>sum of surcharges</t>
  </si>
  <si>
    <t>Recycling Solutions</t>
  </si>
  <si>
    <t>EL Harvey</t>
  </si>
  <si>
    <t>35 Thrasher St.</t>
  </si>
  <si>
    <t>Raynham, MA 02767</t>
  </si>
  <si>
    <t>Contact</t>
  </si>
  <si>
    <t>Michael Mowbray</t>
  </si>
  <si>
    <t>Position</t>
  </si>
  <si>
    <t>Managing Partner</t>
  </si>
  <si>
    <t>Robert Henault</t>
  </si>
  <si>
    <t>Operating Manager</t>
  </si>
  <si>
    <t>Direct Phone</t>
  </si>
  <si>
    <t>Email</t>
  </si>
  <si>
    <t>781-844-1477</t>
  </si>
  <si>
    <t>774-292-1291</t>
  </si>
  <si>
    <t>bhenault@recyclingsolutions.com</t>
  </si>
  <si>
    <t>Incorporation</t>
  </si>
  <si>
    <t>LLC 2017</t>
  </si>
  <si>
    <t>MassDPE ROA #</t>
  </si>
  <si>
    <t>Max permitted tons/yr</t>
  </si>
  <si>
    <t>Tons received FY23</t>
  </si>
  <si>
    <t>Facility Address</t>
  </si>
  <si>
    <t>Alternative site</t>
  </si>
  <si>
    <t>ReSource Waste, Boston</t>
  </si>
  <si>
    <t>USA Waste, Wilbraham</t>
  </si>
  <si>
    <t>WIN Waste, Taunton</t>
  </si>
  <si>
    <t>Muni references</t>
  </si>
  <si>
    <t>Hanover DPW</t>
  </si>
  <si>
    <t>Town of Bourne</t>
  </si>
  <si>
    <t>Raynham Highway Dept.</t>
  </si>
  <si>
    <t>Violations</t>
  </si>
  <si>
    <t>none</t>
  </si>
  <si>
    <t>Insurance</t>
  </si>
  <si>
    <t>Appendices C, D</t>
  </si>
  <si>
    <t>yes</t>
  </si>
  <si>
    <t>1166 Shawmut Ave</t>
  </si>
  <si>
    <t>New Bedford, MA 02745</t>
  </si>
  <si>
    <t>Jerry Dugan, Jr.</t>
  </si>
  <si>
    <t>District Manager</t>
  </si>
  <si>
    <t>508-962-9505</t>
  </si>
  <si>
    <t>jdugan@elharvey.com</t>
  </si>
  <si>
    <t>B J Harvey</t>
  </si>
  <si>
    <t>Division Vice President</t>
  </si>
  <si>
    <t>508-951-7176</t>
  </si>
  <si>
    <t>bjharvey@elharvey.com</t>
  </si>
  <si>
    <t>BWPSW06</t>
  </si>
  <si>
    <t>Inc. 1911</t>
  </si>
  <si>
    <t>EL Harvey, Rochester</t>
  </si>
  <si>
    <t>Town of Wareham</t>
  </si>
  <si>
    <t>Fairhaven DPW</t>
  </si>
  <si>
    <t>Seekonk DPW</t>
  </si>
  <si>
    <t>Mattapoisett Health Dept.</t>
  </si>
  <si>
    <t>Town of Rochester</t>
  </si>
  <si>
    <t>not provided</t>
  </si>
  <si>
    <t>Notes</t>
  </si>
  <si>
    <t>C&amp;D w/o bulky @ $114/ton</t>
  </si>
  <si>
    <t>50 Cranberry Hwy</t>
  </si>
  <si>
    <t>West Wareham, MA 02576</t>
  </si>
  <si>
    <t>Edmilson Machado</t>
  </si>
  <si>
    <t>508-948-5532</t>
  </si>
  <si>
    <t>emachado@elharvey.com</t>
  </si>
  <si>
    <t>BWPSW07</t>
  </si>
  <si>
    <t>EL Harvey, New Bedford</t>
  </si>
  <si>
    <t>Hopedale BOH</t>
  </si>
  <si>
    <t>Milford BOH</t>
  </si>
  <si>
    <t>Wrentham DPW</t>
  </si>
  <si>
    <t>Maynard DPW</t>
  </si>
  <si>
    <t>Town of Hopkinton</t>
  </si>
  <si>
    <t>Delivered Commodity</t>
  </si>
  <si>
    <t>% of avg. index value rebate*</t>
  </si>
  <si>
    <t>processing cost/ton</t>
  </si>
  <si>
    <t>loose</t>
  </si>
  <si>
    <t>baled</t>
  </si>
  <si>
    <t>Cardboard, brown papers</t>
  </si>
  <si>
    <t>Mixed Paper</t>
  </si>
  <si>
    <t>Aluminum cans</t>
  </si>
  <si>
    <t>Aluminum and steel cans</t>
  </si>
  <si>
    <t>Plastic #1</t>
  </si>
  <si>
    <t>Plastic #2 clear + colored</t>
  </si>
  <si>
    <t>Plastic #1 and 2 containers</t>
  </si>
  <si>
    <t>Mixed plastic containers</t>
  </si>
  <si>
    <t>Plastic and metal containers</t>
  </si>
  <si>
    <t>Bulky rigid plastics</t>
  </si>
  <si>
    <t>Other</t>
  </si>
  <si>
    <t>* whether positive or negative</t>
  </si>
  <si>
    <t>no bid</t>
  </si>
  <si>
    <t>Single Stream</t>
  </si>
  <si>
    <t>Est. Dec cost</t>
  </si>
  <si>
    <t>Dec '23 SMP $/ton</t>
  </si>
  <si>
    <t>0*</t>
  </si>
  <si>
    <t>*Unresponsive</t>
  </si>
  <si>
    <t>not provided*</t>
  </si>
  <si>
    <t>100%, up to the processing fee</t>
  </si>
  <si>
    <t>EL Harvey (unresponsive)</t>
  </si>
  <si>
    <t>Commonwealth Waste Transportation, LLC</t>
  </si>
  <si>
    <t>1175 Turnpike St.</t>
  </si>
  <si>
    <t>N. Andover, MA 01845</t>
  </si>
  <si>
    <t>Ken Connolly</t>
  </si>
  <si>
    <t>Managing Member</t>
  </si>
  <si>
    <t>978-265-4482</t>
  </si>
  <si>
    <t>ken@commonwealthwaste.com</t>
  </si>
  <si>
    <t>Hampton, NH, Hennifer Hale</t>
  </si>
  <si>
    <t>Marblehead, MA, Andrew Petty</t>
  </si>
  <si>
    <t>Needham, MA, Matt DeMarris</t>
  </si>
  <si>
    <t>Vehicle type, Make</t>
  </si>
  <si>
    <t>Vehicle  model, year</t>
  </si>
  <si>
    <t>Hauling capacity tons/CY</t>
  </si>
  <si>
    <t>Last inspection date</t>
  </si>
  <si>
    <t>EPA emissions compliance</t>
  </si>
  <si>
    <t>none listed</t>
  </si>
  <si>
    <t>Semi tractor, Peterbilt</t>
  </si>
  <si>
    <t>388, 2024</t>
  </si>
  <si>
    <t>Appendix E (PW)</t>
  </si>
  <si>
    <t>not signed</t>
  </si>
  <si>
    <t>$600-800</t>
  </si>
  <si>
    <t>Recycling Solutions LLC</t>
  </si>
  <si>
    <t>1 on 12/1/23, missing inspection sticker, ABS trailer lamp; resolved</t>
  </si>
  <si>
    <t>tractor, Western Star</t>
  </si>
  <si>
    <t>4900SF, 2022</t>
  </si>
  <si>
    <t>30 tons/148 CY</t>
  </si>
  <si>
    <t>30 tons/120 CY</t>
  </si>
  <si>
    <t>4900SF, 2020</t>
  </si>
  <si>
    <t>Roll-off, Western Star</t>
  </si>
  <si>
    <t>49X, 2025</t>
  </si>
  <si>
    <t>14 tons/50 CY</t>
  </si>
  <si>
    <t>new</t>
  </si>
  <si>
    <t>$295-695</t>
  </si>
  <si>
    <t>fuel surcharge basis</t>
  </si>
  <si>
    <t>fixed price</t>
  </si>
  <si>
    <t>container rental range (details sep.)</t>
  </si>
  <si>
    <t>haul cost range (details sep.)</t>
  </si>
  <si>
    <t>$195-2995</t>
  </si>
  <si>
    <t>no bids</t>
  </si>
  <si>
    <t>% Escalator for years 3, 4 and 5 (up to 3%/year)</t>
  </si>
  <si>
    <t>(fixed)</t>
  </si>
  <si>
    <t>(Fixed)</t>
  </si>
  <si>
    <t>Gal. diesel/haul (basis for fuel adjustment)</t>
  </si>
  <si>
    <t>$/haul</t>
  </si>
  <si>
    <t>n/a</t>
  </si>
  <si>
    <t>$/mo Container rental</t>
  </si>
  <si>
    <t>WIN, Taunton</t>
  </si>
  <si>
    <t>CPR?</t>
  </si>
  <si>
    <t>SEMASS Roch</t>
  </si>
  <si>
    <t>Trojan, Brockton</t>
  </si>
  <si>
    <t>Braintree</t>
  </si>
  <si>
    <t>WM Avon</t>
  </si>
  <si>
    <t>Taunton</t>
  </si>
  <si>
    <t>2M Hopedale</t>
  </si>
  <si>
    <t>Miller Mansfield</t>
  </si>
  <si>
    <t>SEMASS, Roch</t>
  </si>
  <si>
    <t>ELH Roch</t>
  </si>
  <si>
    <t>WIN Taunton</t>
  </si>
  <si>
    <t>unknown</t>
  </si>
  <si>
    <t>WIN Stoughton</t>
  </si>
  <si>
    <t>Miller, Mansfield</t>
  </si>
  <si>
    <t>Destination (facility, town)</t>
  </si>
  <si>
    <t>Avg Tons/haul</t>
  </si>
  <si>
    <t>Hauls/year</t>
  </si>
  <si>
    <t>?</t>
  </si>
  <si>
    <t>Tons/year</t>
  </si>
  <si>
    <t>no</t>
  </si>
  <si>
    <t>Include container rental in bid?</t>
  </si>
  <si>
    <t>trailer</t>
  </si>
  <si>
    <t>gable top</t>
  </si>
  <si>
    <t>sea container</t>
  </si>
  <si>
    <t>2x40</t>
  </si>
  <si>
    <t>roll off</t>
  </si>
  <si>
    <t>Container type , CY</t>
  </si>
  <si>
    <t>C&amp;D / bulky</t>
  </si>
  <si>
    <t>bottles &amp; cans</t>
  </si>
  <si>
    <t>OCC</t>
  </si>
  <si>
    <t>paper</t>
  </si>
  <si>
    <t>trash</t>
  </si>
  <si>
    <t xml:space="preserve">C&amp;D </t>
  </si>
  <si>
    <t>bulky</t>
  </si>
  <si>
    <t>single stream</t>
  </si>
  <si>
    <t>bulky rigid</t>
  </si>
  <si>
    <t>glass</t>
  </si>
  <si>
    <t>metal cans</t>
  </si>
  <si>
    <t>plastic</t>
  </si>
  <si>
    <t>cans</t>
  </si>
  <si>
    <t>Material</t>
  </si>
  <si>
    <t>No</t>
  </si>
  <si>
    <t>hauling outside hours of operation?</t>
  </si>
  <si>
    <t>F-T 8-3:30</t>
  </si>
  <si>
    <t>M, Th-Sat 8:30-4</t>
  </si>
  <si>
    <t>Th-Sun, 7 - 4</t>
  </si>
  <si>
    <t>Fri-Tu 8:45-4:45</t>
  </si>
  <si>
    <t>Fri - Tues 8 - 4:30</t>
  </si>
  <si>
    <t>Wed-Sun, 8-4</t>
  </si>
  <si>
    <t>W, F-Sun 7:30-3:30</t>
  </si>
  <si>
    <t>hours of operation</t>
  </si>
  <si>
    <t>280 Driftway, Scituate</t>
  </si>
  <si>
    <t>1000 Beech St., Rockland</t>
  </si>
  <si>
    <t>Hingham Transfer and Recycling Facilty, 1 Sam Ryder Rd.</t>
  </si>
  <si>
    <t>201 Franklin St., Hanson</t>
  </si>
  <si>
    <t xml:space="preserve">118 Rockland Street, Hanover </t>
  </si>
  <si>
    <t>10 Mayflower St., Duxbury</t>
  </si>
  <si>
    <t>91 Cedar St., Cohasset</t>
  </si>
  <si>
    <t>Muni Facility address</t>
  </si>
  <si>
    <t>7 mi/gal</t>
  </si>
  <si>
    <t>% Escalator for years 3, 4 and 5</t>
  </si>
  <si>
    <t>Incorporation, date</t>
  </si>
  <si>
    <t>LLC; 2017</t>
  </si>
  <si>
    <t>Towns bid on</t>
  </si>
  <si>
    <t>Coh, Hano, Hing, Scit</t>
  </si>
  <si>
    <t>Coh, Dux, Hano, Hans, Hing, Scit</t>
  </si>
  <si>
    <t>lower than requested</t>
  </si>
  <si>
    <t>mmowbray@recyclingsolutions.com</t>
  </si>
  <si>
    <t>RSR</t>
  </si>
  <si>
    <t>CWT</t>
  </si>
  <si>
    <t>LLC; 2006</t>
  </si>
  <si>
    <t>container rental entries clarified 3/25</t>
  </si>
  <si>
    <t>Container cost/mo year 3</t>
  </si>
  <si>
    <t>Container cost/mo year 4</t>
  </si>
  <si>
    <t>Container cost/mo year 5</t>
  </si>
  <si>
    <t>% Escalator for years 3, 4 and 5 (up to 3.5%/year)</t>
  </si>
  <si>
    <t>$/haul Year 3 (excl fuel surcharge)</t>
  </si>
  <si>
    <t>$/haul year 4 (excl fuel surcharge)</t>
  </si>
  <si>
    <t>$/haul year 5 (excl fuel surcharge)</t>
  </si>
  <si>
    <t>Est $/mo year 1,2 (excl fuel surcharge)</t>
  </si>
  <si>
    <t>Est $/mo year 3 (excl fuel surcharge)</t>
  </si>
  <si>
    <t>Est $/mo year 4 (excl fuel surcharge)</t>
  </si>
  <si>
    <t>Est $/mo year 5 (excl fuel surcharge)</t>
  </si>
  <si>
    <t>haul only</t>
  </si>
  <si>
    <t>100*2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</si>
</sst>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&quot;$&quot;#,##0.00"/>
    <numFmt numFmtId="165" formatCode="&quot;$&quot;#,##0"/>
    <numFmt numFmtId="166" formatCode="[$-409]mmm\-yy;@"/>
    <numFmt numFmtId="167" formatCode="0.0%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1"/>
    <xf numFmtId="3" fontId="0" fillId="0" borderId="0" xfId="0" applyNumberFormat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0" fillId="0" borderId="1" xfId="0" applyBorder="1"/>
    <xf numFmtId="0" fontId="1" fillId="0" borderId="1" xfId="0" applyFont="1" applyBorder="1"/>
    <xf numFmtId="0" fontId="2" fillId="0" borderId="1" xfId="1" applyBorder="1"/>
    <xf numFmtId="3" fontId="0" fillId="0" borderId="1" xfId="0" applyNumberFormat="1" applyBorder="1"/>
    <xf numFmtId="8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0" fontId="1" fillId="0" borderId="3" xfId="0" applyFont="1" applyBorder="1"/>
    <xf numFmtId="0" fontId="0" fillId="0" borderId="3" xfId="0" applyBorder="1"/>
    <xf numFmtId="0" fontId="2" fillId="0" borderId="3" xfId="1" applyBorder="1"/>
    <xf numFmtId="3" fontId="0" fillId="0" borderId="3" xfId="0" applyNumberFormat="1" applyBorder="1"/>
    <xf numFmtId="3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3" borderId="1" xfId="0" applyFill="1" applyBorder="1"/>
    <xf numFmtId="0" fontId="0" fillId="4" borderId="0" xfId="0" applyFill="1"/>
    <xf numFmtId="0" fontId="0" fillId="4" borderId="1" xfId="0" applyFill="1" applyBorder="1"/>
    <xf numFmtId="0" fontId="0" fillId="0" borderId="1" xfId="0" applyBorder="1" applyAlignment="1">
      <alignment wrapText="1"/>
    </xf>
    <xf numFmtId="165" fontId="0" fillId="3" borderId="1" xfId="0" applyNumberFormat="1" applyFill="1" applyBorder="1"/>
    <xf numFmtId="0" fontId="6" fillId="3" borderId="1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4" fillId="5" borderId="1" xfId="0" applyFont="1" applyFill="1" applyBorder="1" applyAlignment="1">
      <alignment wrapText="1"/>
    </xf>
    <xf numFmtId="0" fontId="0" fillId="4" borderId="3" xfId="0" applyFill="1" applyBorder="1"/>
    <xf numFmtId="0" fontId="6" fillId="6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4" borderId="1" xfId="0" applyNumberFormat="1" applyFill="1" applyBorder="1"/>
    <xf numFmtId="165" fontId="0" fillId="4" borderId="3" xfId="0" applyNumberFormat="1" applyFill="1" applyBorder="1"/>
    <xf numFmtId="165" fontId="6" fillId="3" borderId="1" xfId="0" applyNumberFormat="1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 wrapText="1"/>
    </xf>
    <xf numFmtId="165" fontId="0" fillId="4" borderId="5" xfId="0" applyNumberFormat="1" applyFill="1" applyBorder="1"/>
    <xf numFmtId="165" fontId="0" fillId="5" borderId="1" xfId="0" applyNumberFormat="1" applyFill="1" applyBorder="1"/>
    <xf numFmtId="165" fontId="0" fillId="0" borderId="6" xfId="0" applyNumberFormat="1" applyBorder="1"/>
    <xf numFmtId="165" fontId="0" fillId="4" borderId="0" xfId="0" applyNumberFormat="1" applyFill="1"/>
    <xf numFmtId="165" fontId="6" fillId="3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0" fontId="4" fillId="6" borderId="8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8" fontId="4" fillId="0" borderId="8" xfId="0" applyNumberFormat="1" applyFont="1" applyBorder="1" applyAlignment="1">
      <alignment wrapText="1"/>
    </xf>
    <xf numFmtId="168" fontId="4" fillId="6" borderId="8" xfId="0" applyNumberFormat="1" applyFont="1" applyFill="1" applyBorder="1" applyAlignment="1">
      <alignment wrapText="1"/>
    </xf>
    <xf numFmtId="168" fontId="6" fillId="0" borderId="1" xfId="0" applyNumberFormat="1" applyFont="1" applyBorder="1" applyAlignment="1">
      <alignment horizontal="right" vertical="center" wrapText="1"/>
    </xf>
    <xf numFmtId="168" fontId="6" fillId="6" borderId="1" xfId="0" applyNumberFormat="1" applyFont="1" applyFill="1" applyBorder="1" applyAlignment="1">
      <alignment horizontal="center" vertical="center" wrapText="1"/>
    </xf>
    <xf numFmtId="168" fontId="4" fillId="6" borderId="1" xfId="0" applyNumberFormat="1" applyFont="1" applyFill="1" applyBorder="1" applyAlignment="1">
      <alignment wrapText="1"/>
    </xf>
    <xf numFmtId="1" fontId="4" fillId="0" borderId="8" xfId="0" applyNumberFormat="1" applyFont="1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1" fontId="4" fillId="6" borderId="8" xfId="0" applyNumberFormat="1" applyFont="1" applyFill="1" applyBorder="1" applyAlignment="1">
      <alignment horizontal="right" wrapText="1"/>
    </xf>
    <xf numFmtId="0" fontId="0" fillId="0" borderId="9" xfId="0" applyBorder="1"/>
    <xf numFmtId="0" fontId="0" fillId="4" borderId="0" xfId="0" applyFill="1" applyAlignment="1">
      <alignment wrapText="1"/>
    </xf>
    <xf numFmtId="0" fontId="0" fillId="0" borderId="8" xfId="0" applyBorder="1" applyAlignment="1">
      <alignment wrapText="1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165" fontId="0" fillId="3" borderId="6" xfId="0" applyNumberFormat="1" applyFill="1" applyBorder="1"/>
    <xf numFmtId="165" fontId="0" fillId="3" borderId="7" xfId="0" applyNumberFormat="1" applyFill="1" applyBorder="1"/>
    <xf numFmtId="165" fontId="0" fillId="4" borderId="9" xfId="0" applyNumberFormat="1" applyFill="1" applyBorder="1"/>
    <xf numFmtId="165" fontId="0" fillId="3" borderId="9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9" xfId="0" applyFill="1" applyBorder="1"/>
    <xf numFmtId="167" fontId="4" fillId="5" borderId="1" xfId="2" applyNumberFormat="1" applyFont="1" applyFill="1" applyBorder="1" applyAlignment="1">
      <alignment wrapText="1"/>
    </xf>
    <xf numFmtId="167" fontId="0" fillId="4" borderId="9" xfId="2" applyNumberFormat="1" applyFont="1" applyFill="1" applyBorder="1"/>
    <xf numFmtId="167" fontId="0" fillId="4" borderId="0" xfId="2" applyNumberFormat="1" applyFont="1" applyFill="1"/>
    <xf numFmtId="167" fontId="0" fillId="3" borderId="1" xfId="2" applyNumberFormat="1" applyFont="1" applyFill="1" applyBorder="1"/>
    <xf numFmtId="0" fontId="0" fillId="0" borderId="9" xfId="0" applyBorder="1" applyAlignment="1">
      <alignment wrapText="1"/>
    </xf>
    <xf numFmtId="0" fontId="4" fillId="6" borderId="9" xfId="0" applyFont="1" applyFill="1" applyBorder="1" applyAlignment="1">
      <alignment wrapText="1"/>
    </xf>
    <xf numFmtId="168" fontId="4" fillId="6" borderId="9" xfId="0" applyNumberFormat="1" applyFont="1" applyFill="1" applyBorder="1" applyAlignment="1">
      <alignment wrapText="1"/>
    </xf>
    <xf numFmtId="165" fontId="0" fillId="0" borderId="9" xfId="0" applyNumberFormat="1" applyBorder="1"/>
    <xf numFmtId="0" fontId="4" fillId="6" borderId="5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6" fillId="6" borderId="11" xfId="0" applyNumberFormat="1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165" fontId="6" fillId="6" borderId="8" xfId="0" applyNumberFormat="1" applyFont="1" applyFill="1" applyBorder="1" applyAlignment="1">
      <alignment horizontal="center" vertical="center" wrapText="1"/>
    </xf>
    <xf numFmtId="165" fontId="6" fillId="6" borderId="3" xfId="0" applyNumberFormat="1" applyFont="1" applyFill="1" applyBorder="1" applyAlignment="1">
      <alignment horizontal="center" vertical="center" wrapText="1"/>
    </xf>
    <xf numFmtId="165" fontId="6" fillId="6" borderId="5" xfId="0" applyNumberFormat="1" applyFont="1" applyFill="1" applyBorder="1" applyAlignment="1">
      <alignment horizontal="center" vertical="center" wrapText="1"/>
    </xf>
    <xf numFmtId="165" fontId="6" fillId="6" borderId="9" xfId="0" applyNumberFormat="1" applyFont="1" applyFill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/>
    </xf>
    <xf numFmtId="167" fontId="0" fillId="0" borderId="5" xfId="2" applyNumberFormat="1" applyFont="1" applyBorder="1" applyAlignment="1">
      <alignment horizontal="center"/>
    </xf>
    <xf numFmtId="167" fontId="0" fillId="0" borderId="9" xfId="2" applyNumberFormat="1" applyFont="1" applyBorder="1" applyAlignment="1">
      <alignment horizontal="center"/>
    </xf>
    <xf numFmtId="167" fontId="0" fillId="0" borderId="3" xfId="2" applyNumberFormat="1" applyFont="1" applyBorder="1" applyAlignment="1">
      <alignment horizontal="center"/>
    </xf>
    <xf numFmtId="167" fontId="6" fillId="6" borderId="3" xfId="2" applyNumberFormat="1" applyFont="1" applyFill="1" applyBorder="1" applyAlignment="1">
      <alignment horizontal="center" vertical="center" wrapText="1"/>
    </xf>
    <xf numFmtId="167" fontId="6" fillId="6" borderId="5" xfId="2" applyNumberFormat="1" applyFont="1" applyFill="1" applyBorder="1" applyAlignment="1">
      <alignment horizontal="center" vertical="center" wrapText="1"/>
    </xf>
    <xf numFmtId="167" fontId="6" fillId="6" borderId="9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/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3" borderId="12" xfId="0" applyFill="1" applyBorder="1"/>
    <xf numFmtId="167" fontId="0" fillId="0" borderId="13" xfId="2" applyNumberFormat="1" applyFont="1" applyBorder="1" applyAlignment="1">
      <alignment horizontal="center"/>
    </xf>
    <xf numFmtId="167" fontId="0" fillId="0" borderId="14" xfId="2" applyNumberFormat="1" applyFont="1" applyBorder="1" applyAlignment="1">
      <alignment horizontal="center"/>
    </xf>
    <xf numFmtId="167" fontId="0" fillId="0" borderId="15" xfId="2" applyNumberFormat="1" applyFont="1" applyBorder="1" applyAlignment="1">
      <alignment horizontal="center"/>
    </xf>
    <xf numFmtId="167" fontId="0" fillId="0" borderId="7" xfId="2" applyNumberFormat="1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wrapText="1"/>
    </xf>
    <xf numFmtId="165" fontId="0" fillId="0" borderId="3" xfId="0" applyNumberFormat="1" applyBorder="1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5" fontId="0" fillId="0" borderId="9" xfId="0" applyNumberFormat="1" applyBorder="1" applyAlignment="1">
      <alignment horizontal="center" wrapText="1"/>
    </xf>
    <xf numFmtId="9" fontId="0" fillId="0" borderId="7" xfId="0" applyNumberFormat="1" applyBorder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/>
    <xf numFmtId="0" fontId="0" fillId="0" borderId="4" xfId="0" applyBorder="1"/>
    <xf numFmtId="165" fontId="0" fillId="0" borderId="4" xfId="0" applyNumberFormat="1" applyBorder="1" applyAlignment="1">
      <alignment horizontal="center"/>
    </xf>
    <xf numFmtId="0" fontId="1" fillId="0" borderId="2" xfId="0" applyFont="1" applyBorder="1" applyAlignment="1"/>
    <xf numFmtId="0" fontId="1" fillId="4" borderId="2" xfId="0" applyFont="1" applyFill="1" applyBorder="1" applyAlignment="1"/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0" fillId="3" borderId="9" xfId="0" applyNumberFormat="1" applyFill="1" applyBorder="1" applyAlignment="1">
      <alignment horizontal="center"/>
    </xf>
    <xf numFmtId="165" fontId="0" fillId="0" borderId="1" xfId="0" applyNumberFormat="1" applyBorder="1" applyAlignment="1"/>
    <xf numFmtId="165" fontId="0" fillId="0" borderId="3" xfId="0" applyNumberFormat="1" applyBorder="1" applyAlignment="1"/>
    <xf numFmtId="165" fontId="0" fillId="0" borderId="5" xfId="0" applyNumberFormat="1" applyBorder="1" applyAlignment="1"/>
    <xf numFmtId="9" fontId="0" fillId="0" borderId="1" xfId="2" applyFont="1" applyBorder="1" applyAlignment="1">
      <alignment wrapText="1"/>
    </xf>
    <xf numFmtId="9" fontId="0" fillId="0" borderId="1" xfId="0" applyNumberFormat="1" applyBorder="1" applyAlignment="1">
      <alignment wrapText="1"/>
    </xf>
    <xf numFmtId="165" fontId="0" fillId="0" borderId="1" xfId="0" applyNumberFormat="1" applyFill="1" applyBorder="1"/>
    <xf numFmtId="0" fontId="0" fillId="3" borderId="1" xfId="0" applyFill="1" applyBorder="1" applyAlignme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henault@recyclingsolutions.com" TargetMode="External"/><Relationship Id="rId2" Type="http://schemas.openxmlformats.org/officeDocument/2006/relationships/hyperlink" Target="mailto:mmowbray@recyclingsolutions.com" TargetMode="External"/><Relationship Id="rId1" Type="http://schemas.openxmlformats.org/officeDocument/2006/relationships/hyperlink" Target="mailto:Surcharges@2%2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bjharvey@elharvey.com" TargetMode="External"/><Relationship Id="rId4" Type="http://schemas.openxmlformats.org/officeDocument/2006/relationships/hyperlink" Target="mailto:jdugan@elharve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henault@recyclingsolutions.com" TargetMode="External"/><Relationship Id="rId2" Type="http://schemas.openxmlformats.org/officeDocument/2006/relationships/hyperlink" Target="mailto:mmowbray@recyclingsolutions.com" TargetMode="External"/><Relationship Id="rId1" Type="http://schemas.openxmlformats.org/officeDocument/2006/relationships/hyperlink" Target="mailto:ken@commonwealthwaste.com" TargetMode="External"/><Relationship Id="rId4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emachado@elharve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D7B5-A05F-4446-8F50-06DB78723321}">
  <dimension ref="A1:C36"/>
  <sheetViews>
    <sheetView workbookViewId="0">
      <selection activeCell="B7" sqref="B7"/>
    </sheetView>
  </sheetViews>
  <sheetFormatPr defaultRowHeight="15" x14ac:dyDescent="0.25"/>
  <cols>
    <col min="1" max="1" width="23.5703125" customWidth="1"/>
    <col min="2" max="2" width="23.28515625" customWidth="1"/>
    <col min="3" max="3" width="21.85546875" customWidth="1"/>
  </cols>
  <sheetData>
    <row r="1" spans="1:3" x14ac:dyDescent="0.25">
      <c r="A1" s="11" t="s">
        <v>0</v>
      </c>
      <c r="B1" s="12" t="s">
        <v>9</v>
      </c>
      <c r="C1" s="12" t="s">
        <v>10</v>
      </c>
    </row>
    <row r="2" spans="1:3" x14ac:dyDescent="0.25">
      <c r="A2" s="11" t="s">
        <v>29</v>
      </c>
      <c r="B2" s="11" t="s">
        <v>11</v>
      </c>
      <c r="C2" s="11" t="s">
        <v>43</v>
      </c>
    </row>
    <row r="3" spans="1:3" x14ac:dyDescent="0.25">
      <c r="A3" s="11"/>
      <c r="B3" s="11" t="s">
        <v>12</v>
      </c>
      <c r="C3" s="11" t="s">
        <v>44</v>
      </c>
    </row>
    <row r="4" spans="1:3" x14ac:dyDescent="0.25">
      <c r="A4" s="11" t="s">
        <v>13</v>
      </c>
      <c r="B4" s="11" t="s">
        <v>14</v>
      </c>
      <c r="C4" s="11" t="s">
        <v>45</v>
      </c>
    </row>
    <row r="5" spans="1:3" x14ac:dyDescent="0.25">
      <c r="A5" s="11" t="s">
        <v>15</v>
      </c>
      <c r="B5" s="11" t="s">
        <v>16</v>
      </c>
      <c r="C5" s="11" t="s">
        <v>46</v>
      </c>
    </row>
    <row r="6" spans="1:3" x14ac:dyDescent="0.25">
      <c r="A6" s="11" t="s">
        <v>19</v>
      </c>
      <c r="B6" s="11" t="s">
        <v>21</v>
      </c>
      <c r="C6" s="11" t="s">
        <v>47</v>
      </c>
    </row>
    <row r="7" spans="1:3" x14ac:dyDescent="0.25">
      <c r="A7" s="11" t="s">
        <v>20</v>
      </c>
      <c r="B7" s="13" t="s">
        <v>216</v>
      </c>
      <c r="C7" s="13" t="s">
        <v>48</v>
      </c>
    </row>
    <row r="8" spans="1:3" x14ac:dyDescent="0.25">
      <c r="A8" s="11" t="s">
        <v>13</v>
      </c>
      <c r="B8" s="11" t="s">
        <v>17</v>
      </c>
      <c r="C8" s="11" t="s">
        <v>49</v>
      </c>
    </row>
    <row r="9" spans="1:3" x14ac:dyDescent="0.25">
      <c r="A9" s="11" t="s">
        <v>15</v>
      </c>
      <c r="B9" s="11" t="s">
        <v>18</v>
      </c>
      <c r="C9" s="11" t="s">
        <v>50</v>
      </c>
    </row>
    <row r="10" spans="1:3" x14ac:dyDescent="0.25">
      <c r="A10" s="11" t="s">
        <v>19</v>
      </c>
      <c r="B10" s="11" t="s">
        <v>22</v>
      </c>
      <c r="C10" s="11" t="s">
        <v>51</v>
      </c>
    </row>
    <row r="11" spans="1:3" x14ac:dyDescent="0.25">
      <c r="A11" s="11" t="s">
        <v>20</v>
      </c>
      <c r="B11" s="13" t="s">
        <v>23</v>
      </c>
      <c r="C11" s="13" t="s">
        <v>52</v>
      </c>
    </row>
    <row r="12" spans="1:3" x14ac:dyDescent="0.25">
      <c r="A12" s="11" t="s">
        <v>24</v>
      </c>
      <c r="B12" s="11" t="s">
        <v>25</v>
      </c>
      <c r="C12" s="11" t="s">
        <v>54</v>
      </c>
    </row>
    <row r="13" spans="1:3" x14ac:dyDescent="0.25">
      <c r="A13" s="11" t="s">
        <v>26</v>
      </c>
      <c r="B13" s="11">
        <v>373035</v>
      </c>
      <c r="C13" s="11" t="s">
        <v>53</v>
      </c>
    </row>
    <row r="14" spans="1:3" x14ac:dyDescent="0.25">
      <c r="A14" s="11" t="s">
        <v>27</v>
      </c>
      <c r="B14" s="14">
        <v>312000</v>
      </c>
      <c r="C14" s="14">
        <v>390000</v>
      </c>
    </row>
    <row r="15" spans="1:3" x14ac:dyDescent="0.25">
      <c r="A15" s="11" t="s">
        <v>28</v>
      </c>
      <c r="B15" s="14">
        <v>175500</v>
      </c>
      <c r="C15" s="14">
        <v>130000</v>
      </c>
    </row>
    <row r="16" spans="1:3" x14ac:dyDescent="0.25">
      <c r="A16" s="11" t="s">
        <v>30</v>
      </c>
      <c r="B16" s="14" t="s">
        <v>31</v>
      </c>
      <c r="C16" s="11" t="s">
        <v>55</v>
      </c>
    </row>
    <row r="17" spans="1:3" x14ac:dyDescent="0.25">
      <c r="A17" s="11" t="s">
        <v>30</v>
      </c>
      <c r="B17" s="14" t="s">
        <v>32</v>
      </c>
      <c r="C17" s="11"/>
    </row>
    <row r="18" spans="1:3" x14ac:dyDescent="0.25">
      <c r="A18" s="11" t="s">
        <v>30</v>
      </c>
      <c r="B18" s="14" t="s">
        <v>33</v>
      </c>
      <c r="C18" s="11"/>
    </row>
    <row r="19" spans="1:3" x14ac:dyDescent="0.25">
      <c r="A19" s="11" t="s">
        <v>34</v>
      </c>
      <c r="B19" s="14" t="s">
        <v>35</v>
      </c>
      <c r="C19" s="11" t="s">
        <v>56</v>
      </c>
    </row>
    <row r="20" spans="1:3" x14ac:dyDescent="0.25">
      <c r="A20" s="11"/>
      <c r="B20" s="14" t="s">
        <v>36</v>
      </c>
      <c r="C20" s="11" t="s">
        <v>57</v>
      </c>
    </row>
    <row r="21" spans="1:3" x14ac:dyDescent="0.25">
      <c r="A21" s="11"/>
      <c r="B21" s="14" t="s">
        <v>37</v>
      </c>
      <c r="C21" s="11" t="s">
        <v>58</v>
      </c>
    </row>
    <row r="22" spans="1:3" x14ac:dyDescent="0.25">
      <c r="A22" s="11"/>
      <c r="B22" s="14"/>
      <c r="C22" s="11" t="s">
        <v>59</v>
      </c>
    </row>
    <row r="23" spans="1:3" x14ac:dyDescent="0.25">
      <c r="A23" s="11"/>
      <c r="B23" s="14"/>
      <c r="C23" s="11" t="s">
        <v>60</v>
      </c>
    </row>
    <row r="24" spans="1:3" x14ac:dyDescent="0.25">
      <c r="A24" s="11" t="s">
        <v>38</v>
      </c>
      <c r="B24" s="14" t="s">
        <v>39</v>
      </c>
      <c r="C24" s="11" t="s">
        <v>39</v>
      </c>
    </row>
    <row r="25" spans="1:3" x14ac:dyDescent="0.25">
      <c r="A25" s="11" t="s">
        <v>40</v>
      </c>
      <c r="B25" s="14"/>
      <c r="C25" s="11" t="s">
        <v>61</v>
      </c>
    </row>
    <row r="26" spans="1:3" x14ac:dyDescent="0.25">
      <c r="A26" s="11" t="s">
        <v>41</v>
      </c>
      <c r="B26" s="14" t="s">
        <v>42</v>
      </c>
      <c r="C26" s="11" t="s">
        <v>42</v>
      </c>
    </row>
    <row r="27" spans="1:3" x14ac:dyDescent="0.25">
      <c r="A27" s="11"/>
      <c r="B27" s="14"/>
      <c r="C27" s="11"/>
    </row>
    <row r="28" spans="1:3" x14ac:dyDescent="0.25">
      <c r="A28" s="11" t="s">
        <v>1</v>
      </c>
      <c r="B28" s="15">
        <v>124</v>
      </c>
      <c r="C28" s="15">
        <v>155</v>
      </c>
    </row>
    <row r="29" spans="1:3" x14ac:dyDescent="0.25">
      <c r="A29" s="11" t="s">
        <v>2</v>
      </c>
      <c r="B29" s="16">
        <v>3.5000000000000003E-2</v>
      </c>
      <c r="C29" s="16">
        <v>3.5000000000000003E-2</v>
      </c>
    </row>
    <row r="30" spans="1:3" x14ac:dyDescent="0.25">
      <c r="A30" s="11" t="s">
        <v>8</v>
      </c>
      <c r="B30" s="17">
        <v>105</v>
      </c>
      <c r="C30" s="15">
        <v>160</v>
      </c>
    </row>
    <row r="31" spans="1:3" x14ac:dyDescent="0.25">
      <c r="A31" s="11" t="s">
        <v>3</v>
      </c>
      <c r="B31" s="15"/>
      <c r="C31" s="11"/>
    </row>
    <row r="32" spans="1:3" x14ac:dyDescent="0.25">
      <c r="A32" s="11" t="s">
        <v>4</v>
      </c>
      <c r="B32" s="11">
        <f>B28*0.94</f>
        <v>116.55999999999999</v>
      </c>
      <c r="C32" s="11">
        <f>C28*0.94</f>
        <v>145.69999999999999</v>
      </c>
    </row>
    <row r="33" spans="1:3" x14ac:dyDescent="0.25">
      <c r="A33" s="11" t="s">
        <v>5</v>
      </c>
      <c r="B33" s="11">
        <f>3.5*0.04</f>
        <v>0.14000000000000001</v>
      </c>
      <c r="C33" s="11">
        <f>3.5*0.04</f>
        <v>0.14000000000000001</v>
      </c>
    </row>
    <row r="34" spans="1:3" x14ac:dyDescent="0.25">
      <c r="A34" s="13" t="s">
        <v>6</v>
      </c>
      <c r="B34" s="11">
        <f>B30*0.02</f>
        <v>2.1</v>
      </c>
      <c r="C34" s="11">
        <f>C30*0.02</f>
        <v>3.2</v>
      </c>
    </row>
    <row r="35" spans="1:3" x14ac:dyDescent="0.25">
      <c r="A35" s="11" t="s">
        <v>7</v>
      </c>
      <c r="B35" s="11">
        <f>SUM(B32:B34)</f>
        <v>118.79999999999998</v>
      </c>
      <c r="C35" s="11">
        <f>SUM(C32:C34)</f>
        <v>149.03999999999996</v>
      </c>
    </row>
    <row r="36" spans="1:3" x14ac:dyDescent="0.25">
      <c r="A36" s="11" t="s">
        <v>62</v>
      </c>
      <c r="B36" s="11" t="s">
        <v>63</v>
      </c>
      <c r="C36" s="11"/>
    </row>
  </sheetData>
  <hyperlinks>
    <hyperlink ref="A34" r:id="rId1" xr:uid="{00263D2D-DB38-47B2-A057-2CBD7DEF2C8E}"/>
    <hyperlink ref="B7" r:id="rId2" xr:uid="{0AD5A797-FFF0-433F-8D81-A7209765096B}"/>
    <hyperlink ref="B11" r:id="rId3" xr:uid="{AE402900-E0DB-4109-94BE-6994E48237BD}"/>
    <hyperlink ref="C7" r:id="rId4" xr:uid="{0E6DBE9D-D906-4233-8D4C-69B4E7EBFFFA}"/>
    <hyperlink ref="C11" r:id="rId5" xr:uid="{522771CF-3D20-4D81-8967-256E591C1D97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0CBE-C157-4DD7-A2BD-A02E1F0DF051}">
  <sheetPr>
    <pageSetUpPr fitToPage="1"/>
  </sheetPr>
  <dimension ref="A1:C40"/>
  <sheetViews>
    <sheetView topLeftCell="A23" workbookViewId="0">
      <selection activeCell="B41" sqref="B41"/>
    </sheetView>
  </sheetViews>
  <sheetFormatPr defaultRowHeight="15" x14ac:dyDescent="0.25"/>
  <cols>
    <col min="1" max="1" width="31.140625" customWidth="1"/>
    <col min="2" max="2" width="33.85546875" customWidth="1"/>
    <col min="3" max="3" width="34.85546875" customWidth="1"/>
  </cols>
  <sheetData>
    <row r="1" spans="1:3" x14ac:dyDescent="0.25">
      <c r="A1" s="11" t="s">
        <v>0</v>
      </c>
      <c r="B1" s="12" t="s">
        <v>102</v>
      </c>
      <c r="C1" s="18" t="s">
        <v>123</v>
      </c>
    </row>
    <row r="2" spans="1:3" x14ac:dyDescent="0.25">
      <c r="A2" s="11" t="s">
        <v>29</v>
      </c>
      <c r="B2" s="11" t="s">
        <v>103</v>
      </c>
      <c r="C2" s="19" t="s">
        <v>11</v>
      </c>
    </row>
    <row r="3" spans="1:3" x14ac:dyDescent="0.25">
      <c r="A3" s="11"/>
      <c r="B3" s="11" t="s">
        <v>104</v>
      </c>
      <c r="C3" s="19" t="s">
        <v>12</v>
      </c>
    </row>
    <row r="4" spans="1:3" x14ac:dyDescent="0.25">
      <c r="A4" s="11" t="s">
        <v>13</v>
      </c>
      <c r="B4" s="11" t="s">
        <v>105</v>
      </c>
      <c r="C4" s="19" t="s">
        <v>14</v>
      </c>
    </row>
    <row r="5" spans="1:3" x14ac:dyDescent="0.25">
      <c r="A5" s="11" t="s">
        <v>15</v>
      </c>
      <c r="B5" s="11" t="s">
        <v>106</v>
      </c>
      <c r="C5" s="19" t="s">
        <v>16</v>
      </c>
    </row>
    <row r="6" spans="1:3" x14ac:dyDescent="0.25">
      <c r="A6" s="11" t="s">
        <v>19</v>
      </c>
      <c r="B6" s="11" t="s">
        <v>107</v>
      </c>
      <c r="C6" s="19" t="s">
        <v>21</v>
      </c>
    </row>
    <row r="7" spans="1:3" x14ac:dyDescent="0.25">
      <c r="A7" s="11" t="s">
        <v>20</v>
      </c>
      <c r="B7" s="13" t="s">
        <v>108</v>
      </c>
      <c r="C7" s="20" t="s">
        <v>216</v>
      </c>
    </row>
    <row r="8" spans="1:3" x14ac:dyDescent="0.25">
      <c r="A8" s="11" t="s">
        <v>13</v>
      </c>
      <c r="B8" s="11"/>
      <c r="C8" s="19" t="s">
        <v>17</v>
      </c>
    </row>
    <row r="9" spans="1:3" x14ac:dyDescent="0.25">
      <c r="A9" s="11" t="s">
        <v>15</v>
      </c>
      <c r="B9" s="11"/>
      <c r="C9" s="19" t="s">
        <v>18</v>
      </c>
    </row>
    <row r="10" spans="1:3" x14ac:dyDescent="0.25">
      <c r="A10" s="11" t="s">
        <v>19</v>
      </c>
      <c r="B10" s="11"/>
      <c r="C10" s="19" t="s">
        <v>22</v>
      </c>
    </row>
    <row r="11" spans="1:3" x14ac:dyDescent="0.25">
      <c r="A11" s="11" t="s">
        <v>20</v>
      </c>
      <c r="B11" s="11"/>
      <c r="C11" s="20" t="s">
        <v>23</v>
      </c>
    </row>
    <row r="12" spans="1:3" x14ac:dyDescent="0.25">
      <c r="A12" s="11" t="s">
        <v>210</v>
      </c>
      <c r="B12" s="130" t="s">
        <v>219</v>
      </c>
      <c r="C12" s="19" t="s">
        <v>211</v>
      </c>
    </row>
    <row r="13" spans="1:3" x14ac:dyDescent="0.25">
      <c r="A13" s="11" t="s">
        <v>34</v>
      </c>
      <c r="B13" s="11" t="s">
        <v>109</v>
      </c>
      <c r="C13" s="21" t="s">
        <v>35</v>
      </c>
    </row>
    <row r="14" spans="1:3" x14ac:dyDescent="0.25">
      <c r="A14" s="11"/>
      <c r="B14" s="11" t="s">
        <v>110</v>
      </c>
      <c r="C14" s="21" t="s">
        <v>36</v>
      </c>
    </row>
    <row r="15" spans="1:3" x14ac:dyDescent="0.25">
      <c r="A15" s="11"/>
      <c r="B15" s="11" t="s">
        <v>111</v>
      </c>
      <c r="C15" s="21" t="s">
        <v>37</v>
      </c>
    </row>
    <row r="16" spans="1:3" x14ac:dyDescent="0.25">
      <c r="A16" s="11" t="s">
        <v>38</v>
      </c>
      <c r="B16" s="23" t="s">
        <v>117</v>
      </c>
      <c r="C16" s="22" t="s">
        <v>124</v>
      </c>
    </row>
    <row r="17" spans="1:3" x14ac:dyDescent="0.25">
      <c r="A17" s="11" t="s">
        <v>112</v>
      </c>
      <c r="B17" s="23" t="s">
        <v>118</v>
      </c>
      <c r="C17" s="22" t="s">
        <v>125</v>
      </c>
    </row>
    <row r="18" spans="1:3" x14ac:dyDescent="0.25">
      <c r="A18" s="11" t="s">
        <v>113</v>
      </c>
      <c r="B18" s="23" t="s">
        <v>119</v>
      </c>
      <c r="C18" s="22" t="s">
        <v>126</v>
      </c>
    </row>
    <row r="19" spans="1:3" x14ac:dyDescent="0.25">
      <c r="A19" s="11" t="s">
        <v>114</v>
      </c>
      <c r="B19" s="23" t="s">
        <v>128</v>
      </c>
      <c r="C19" s="24" t="s">
        <v>127</v>
      </c>
    </row>
    <row r="20" spans="1:3" x14ac:dyDescent="0.25">
      <c r="A20" s="11" t="s">
        <v>115</v>
      </c>
      <c r="B20" s="26">
        <v>45133</v>
      </c>
      <c r="C20" s="25">
        <v>45078</v>
      </c>
    </row>
    <row r="21" spans="1:3" x14ac:dyDescent="0.25">
      <c r="A21" s="11" t="s">
        <v>116</v>
      </c>
      <c r="B21" s="23" t="s">
        <v>42</v>
      </c>
      <c r="C21" s="22" t="s">
        <v>42</v>
      </c>
    </row>
    <row r="22" spans="1:3" x14ac:dyDescent="0.25">
      <c r="A22" s="11" t="s">
        <v>112</v>
      </c>
      <c r="B22" s="23" t="s">
        <v>118</v>
      </c>
      <c r="C22" s="22" t="s">
        <v>125</v>
      </c>
    </row>
    <row r="23" spans="1:3" x14ac:dyDescent="0.25">
      <c r="A23" s="11" t="s">
        <v>113</v>
      </c>
      <c r="B23" s="23" t="s">
        <v>119</v>
      </c>
      <c r="C23" s="22" t="s">
        <v>129</v>
      </c>
    </row>
    <row r="24" spans="1:3" x14ac:dyDescent="0.25">
      <c r="A24" s="11" t="s">
        <v>114</v>
      </c>
      <c r="B24" s="23" t="s">
        <v>128</v>
      </c>
      <c r="C24" s="24" t="s">
        <v>127</v>
      </c>
    </row>
    <row r="25" spans="1:3" x14ac:dyDescent="0.25">
      <c r="A25" s="11" t="s">
        <v>115</v>
      </c>
      <c r="B25" s="26">
        <v>45133</v>
      </c>
      <c r="C25" s="25">
        <v>45078</v>
      </c>
    </row>
    <row r="26" spans="1:3" x14ac:dyDescent="0.25">
      <c r="A26" s="11" t="s">
        <v>116</v>
      </c>
      <c r="B26" s="23" t="s">
        <v>42</v>
      </c>
      <c r="C26" s="22" t="s">
        <v>42</v>
      </c>
    </row>
    <row r="27" spans="1:3" x14ac:dyDescent="0.25">
      <c r="A27" s="11" t="s">
        <v>112</v>
      </c>
      <c r="B27" s="23" t="s">
        <v>118</v>
      </c>
      <c r="C27" s="22" t="s">
        <v>130</v>
      </c>
    </row>
    <row r="28" spans="1:3" x14ac:dyDescent="0.25">
      <c r="A28" s="11" t="s">
        <v>113</v>
      </c>
      <c r="B28" s="23" t="s">
        <v>119</v>
      </c>
      <c r="C28" s="22" t="s">
        <v>131</v>
      </c>
    </row>
    <row r="29" spans="1:3" x14ac:dyDescent="0.25">
      <c r="A29" s="11" t="s">
        <v>114</v>
      </c>
      <c r="B29" s="23" t="s">
        <v>128</v>
      </c>
      <c r="C29" s="22" t="s">
        <v>132</v>
      </c>
    </row>
    <row r="30" spans="1:3" x14ac:dyDescent="0.25">
      <c r="A30" s="11" t="s">
        <v>115</v>
      </c>
      <c r="B30" s="26">
        <v>45133</v>
      </c>
      <c r="C30" s="22" t="s">
        <v>133</v>
      </c>
    </row>
    <row r="31" spans="1:3" x14ac:dyDescent="0.25">
      <c r="A31" s="11" t="s">
        <v>116</v>
      </c>
      <c r="B31" s="23" t="s">
        <v>42</v>
      </c>
      <c r="C31" s="22" t="s">
        <v>42</v>
      </c>
    </row>
    <row r="32" spans="1:3" x14ac:dyDescent="0.25">
      <c r="A32" s="11" t="s">
        <v>40</v>
      </c>
      <c r="B32" s="28" t="s">
        <v>215</v>
      </c>
      <c r="C32" s="27" t="s">
        <v>215</v>
      </c>
    </row>
    <row r="33" spans="1:3" x14ac:dyDescent="0.25">
      <c r="A33" s="11" t="s">
        <v>41</v>
      </c>
      <c r="B33" s="23" t="s">
        <v>42</v>
      </c>
      <c r="C33" s="22" t="s">
        <v>42</v>
      </c>
    </row>
    <row r="34" spans="1:3" x14ac:dyDescent="0.25">
      <c r="A34" s="11" t="s">
        <v>120</v>
      </c>
      <c r="B34" s="28" t="s">
        <v>121</v>
      </c>
      <c r="C34" s="22" t="s">
        <v>42</v>
      </c>
    </row>
    <row r="35" spans="1:3" x14ac:dyDescent="0.25">
      <c r="A35" s="11" t="s">
        <v>137</v>
      </c>
      <c r="B35" s="23" t="s">
        <v>140</v>
      </c>
      <c r="C35" s="22" t="s">
        <v>139</v>
      </c>
    </row>
    <row r="36" spans="1:3" x14ac:dyDescent="0.25">
      <c r="A36" s="11" t="s">
        <v>138</v>
      </c>
      <c r="B36" s="23" t="s">
        <v>122</v>
      </c>
      <c r="C36" s="29" t="s">
        <v>134</v>
      </c>
    </row>
    <row r="37" spans="1:3" x14ac:dyDescent="0.25">
      <c r="A37" s="11" t="s">
        <v>212</v>
      </c>
      <c r="B37" s="23" t="s">
        <v>213</v>
      </c>
      <c r="C37" s="29" t="s">
        <v>214</v>
      </c>
    </row>
    <row r="38" spans="1:3" x14ac:dyDescent="0.25">
      <c r="A38" s="11" t="s">
        <v>2</v>
      </c>
      <c r="B38" s="31">
        <v>0.03</v>
      </c>
      <c r="C38" s="30">
        <v>3.5000000000000003E-2</v>
      </c>
    </row>
    <row r="39" spans="1:3" x14ac:dyDescent="0.25">
      <c r="A39" s="11" t="s">
        <v>135</v>
      </c>
      <c r="B39" s="23" t="s">
        <v>136</v>
      </c>
      <c r="C39" s="32" t="s">
        <v>208</v>
      </c>
    </row>
    <row r="40" spans="1:3" x14ac:dyDescent="0.25">
      <c r="A40" s="11" t="s">
        <v>62</v>
      </c>
      <c r="B40" s="131" t="s">
        <v>220</v>
      </c>
      <c r="C40" s="24"/>
    </row>
  </sheetData>
  <hyperlinks>
    <hyperlink ref="B7" r:id="rId1" xr:uid="{D5DBA42D-1B59-4CEB-9C74-9089F04BFEDA}"/>
    <hyperlink ref="C7" r:id="rId2" xr:uid="{499B4148-51E0-480B-B23C-CBAF902E03DD}"/>
    <hyperlink ref="C11" r:id="rId3" xr:uid="{A2D42BB8-73C5-476D-8950-253F540ADFE0}"/>
  </hyperlinks>
  <pageMargins left="0.5" right="0.5" top="0.5" bottom="0.5" header="0.3" footer="0.3"/>
  <pageSetup scale="92" fitToWidth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A82C2-23FF-4388-AF9F-632F476CB330}">
  <dimension ref="A1:Q32"/>
  <sheetViews>
    <sheetView topLeftCell="A16" workbookViewId="0">
      <selection activeCell="C30" sqref="C30"/>
    </sheetView>
  </sheetViews>
  <sheetFormatPr defaultRowHeight="15" x14ac:dyDescent="0.25"/>
  <cols>
    <col min="1" max="1" width="34.5703125" customWidth="1"/>
    <col min="2" max="2" width="9.5703125" customWidth="1"/>
    <col min="3" max="3" width="10.42578125" customWidth="1"/>
    <col min="4" max="4" width="1.28515625" customWidth="1"/>
    <col min="5" max="5" width="9.5703125" customWidth="1"/>
    <col min="6" max="6" width="10.42578125" customWidth="1"/>
    <col min="7" max="7" width="7.140625" customWidth="1"/>
    <col min="8" max="11" width="7.7109375" customWidth="1"/>
    <col min="12" max="12" width="1.28515625" customWidth="1"/>
    <col min="13" max="16" width="7.7109375" customWidth="1"/>
    <col min="17" max="17" width="1.28515625" customWidth="1"/>
  </cols>
  <sheetData>
    <row r="1" spans="1:17" s="3" customFormat="1" x14ac:dyDescent="0.25">
      <c r="B1" s="121" t="s">
        <v>218</v>
      </c>
      <c r="C1" s="121"/>
      <c r="D1" s="142"/>
      <c r="E1" s="121" t="s">
        <v>217</v>
      </c>
      <c r="F1" s="121"/>
      <c r="G1" s="142"/>
      <c r="H1" s="121" t="s">
        <v>218</v>
      </c>
      <c r="I1" s="121"/>
      <c r="J1" s="121"/>
      <c r="K1" s="121"/>
      <c r="L1" s="122"/>
      <c r="M1" s="121" t="s">
        <v>217</v>
      </c>
      <c r="N1" s="121"/>
      <c r="O1" s="121"/>
      <c r="P1" s="121"/>
      <c r="Q1" s="141"/>
    </row>
    <row r="2" spans="1:17" x14ac:dyDescent="0.25">
      <c r="A2" s="11" t="s">
        <v>207</v>
      </c>
      <c r="B2" s="91" t="s">
        <v>206</v>
      </c>
      <c r="C2" s="91"/>
      <c r="D2" s="71"/>
      <c r="E2" s="94" t="s">
        <v>206</v>
      </c>
      <c r="F2" s="91"/>
      <c r="G2" s="71"/>
      <c r="H2" s="91" t="s">
        <v>205</v>
      </c>
      <c r="I2" s="91"/>
      <c r="J2" s="91"/>
      <c r="K2" s="91"/>
      <c r="L2" s="36"/>
      <c r="M2" s="91" t="s">
        <v>205</v>
      </c>
      <c r="N2" s="91"/>
      <c r="O2" s="91"/>
      <c r="P2" s="91"/>
      <c r="Q2" s="36"/>
    </row>
    <row r="3" spans="1:17" x14ac:dyDescent="0.25">
      <c r="A3" s="11" t="s">
        <v>199</v>
      </c>
      <c r="B3" s="93" t="s">
        <v>198</v>
      </c>
      <c r="C3" s="94"/>
      <c r="D3" s="70"/>
      <c r="E3" s="95" t="s">
        <v>198</v>
      </c>
      <c r="F3" s="94"/>
      <c r="G3" s="70"/>
      <c r="H3" s="91" t="s">
        <v>197</v>
      </c>
      <c r="I3" s="91"/>
      <c r="J3" s="91"/>
      <c r="K3" s="91"/>
      <c r="L3" s="36"/>
      <c r="M3" s="91" t="s">
        <v>197</v>
      </c>
      <c r="N3" s="91"/>
      <c r="O3" s="91"/>
      <c r="P3" s="91"/>
      <c r="Q3" s="36"/>
    </row>
    <row r="4" spans="1:17" x14ac:dyDescent="0.25">
      <c r="A4" s="37" t="s">
        <v>191</v>
      </c>
      <c r="B4" s="91" t="s">
        <v>168</v>
      </c>
      <c r="C4" s="91"/>
      <c r="D4" s="70"/>
      <c r="E4" s="94" t="s">
        <v>168</v>
      </c>
      <c r="F4" s="91"/>
      <c r="G4" s="70"/>
      <c r="H4" s="91" t="s">
        <v>42</v>
      </c>
      <c r="I4" s="91"/>
      <c r="J4" s="91"/>
      <c r="K4" s="91"/>
      <c r="L4" s="36"/>
      <c r="M4" s="91" t="s">
        <v>42</v>
      </c>
      <c r="N4" s="91"/>
      <c r="O4" s="91"/>
      <c r="P4" s="91"/>
      <c r="Q4" s="36"/>
    </row>
    <row r="5" spans="1:17" ht="30" x14ac:dyDescent="0.25">
      <c r="A5" s="37" t="s">
        <v>189</v>
      </c>
      <c r="B5" s="37" t="s">
        <v>180</v>
      </c>
      <c r="C5" s="37" t="s">
        <v>176</v>
      </c>
      <c r="D5" s="68"/>
      <c r="E5" s="82" t="s">
        <v>180</v>
      </c>
      <c r="F5" s="37" t="s">
        <v>176</v>
      </c>
      <c r="G5" s="68"/>
      <c r="H5" s="33" t="s">
        <v>179</v>
      </c>
      <c r="I5" s="33" t="s">
        <v>178</v>
      </c>
      <c r="J5" s="33" t="s">
        <v>177</v>
      </c>
      <c r="K5" s="33" t="s">
        <v>176</v>
      </c>
      <c r="L5" s="68"/>
      <c r="M5" s="33" t="s">
        <v>179</v>
      </c>
      <c r="N5" s="33" t="s">
        <v>178</v>
      </c>
      <c r="O5" s="33" t="s">
        <v>177</v>
      </c>
      <c r="P5" s="33" t="s">
        <v>176</v>
      </c>
      <c r="Q5" s="68"/>
    </row>
    <row r="6" spans="1:17" x14ac:dyDescent="0.25">
      <c r="A6" s="11" t="s">
        <v>175</v>
      </c>
      <c r="B6" s="11"/>
      <c r="C6" s="11"/>
      <c r="D6" s="35"/>
      <c r="E6" s="67"/>
      <c r="F6" s="11"/>
      <c r="G6" s="35"/>
      <c r="H6" s="11"/>
      <c r="I6" s="11"/>
      <c r="J6" s="11"/>
      <c r="K6" s="11"/>
      <c r="L6" s="35"/>
      <c r="M6" s="11"/>
      <c r="N6" s="11"/>
      <c r="O6" s="11"/>
      <c r="P6" s="11"/>
      <c r="Q6" s="35"/>
    </row>
    <row r="7" spans="1:17" x14ac:dyDescent="0.25">
      <c r="A7" s="54" t="s">
        <v>174</v>
      </c>
      <c r="B7" s="11"/>
      <c r="C7" s="11"/>
      <c r="D7" s="35"/>
      <c r="E7" s="67"/>
      <c r="F7" s="11"/>
      <c r="G7" s="35"/>
      <c r="H7" s="11">
        <v>40</v>
      </c>
      <c r="I7" s="11">
        <v>40</v>
      </c>
      <c r="J7" s="11">
        <v>40</v>
      </c>
      <c r="K7" s="11">
        <v>40</v>
      </c>
      <c r="L7" s="35"/>
      <c r="M7" s="11">
        <v>40</v>
      </c>
      <c r="N7" s="11">
        <v>40</v>
      </c>
      <c r="O7" s="11">
        <v>40</v>
      </c>
      <c r="P7" s="11">
        <v>40</v>
      </c>
      <c r="Q7" s="35"/>
    </row>
    <row r="8" spans="1:17" x14ac:dyDescent="0.25">
      <c r="A8" s="54" t="s">
        <v>172</v>
      </c>
      <c r="B8" s="11"/>
      <c r="C8" s="11"/>
      <c r="D8" s="35"/>
      <c r="E8" s="67"/>
      <c r="F8" s="11"/>
      <c r="G8" s="35"/>
      <c r="H8" s="11"/>
      <c r="I8" s="11"/>
      <c r="J8" s="11"/>
      <c r="K8" s="11"/>
      <c r="L8" s="35"/>
      <c r="M8" s="11"/>
      <c r="N8" s="11"/>
      <c r="O8" s="11"/>
      <c r="P8" s="11"/>
      <c r="Q8" s="35"/>
    </row>
    <row r="9" spans="1:17" x14ac:dyDescent="0.25">
      <c r="A9" s="54" t="s">
        <v>171</v>
      </c>
      <c r="B9" s="11"/>
      <c r="C9" s="11"/>
      <c r="D9" s="35"/>
      <c r="E9" s="67"/>
      <c r="F9" s="11"/>
      <c r="G9" s="35"/>
      <c r="H9" s="11"/>
      <c r="I9" s="11"/>
      <c r="J9" s="11"/>
      <c r="K9" s="11"/>
      <c r="L9" s="35"/>
      <c r="M9" s="11"/>
      <c r="N9" s="11"/>
      <c r="O9" s="11"/>
      <c r="P9" s="11"/>
      <c r="Q9" s="35"/>
    </row>
    <row r="10" spans="1:17" x14ac:dyDescent="0.25">
      <c r="A10" s="54" t="s">
        <v>170</v>
      </c>
      <c r="B10" s="11">
        <v>100</v>
      </c>
      <c r="C10" s="11">
        <v>80</v>
      </c>
      <c r="D10" s="35"/>
      <c r="E10" s="67">
        <v>100</v>
      </c>
      <c r="F10" s="11">
        <v>80</v>
      </c>
      <c r="G10" s="35"/>
      <c r="H10" s="11"/>
      <c r="I10" s="11"/>
      <c r="J10" s="11"/>
      <c r="K10" s="11"/>
      <c r="L10" s="35"/>
      <c r="M10" s="11"/>
      <c r="N10" s="11"/>
      <c r="O10" s="11"/>
      <c r="P10" s="11"/>
      <c r="Q10" s="35"/>
    </row>
    <row r="11" spans="1:17" x14ac:dyDescent="0.25">
      <c r="A11" s="11" t="s">
        <v>169</v>
      </c>
      <c r="B11" s="11" t="s">
        <v>168</v>
      </c>
      <c r="C11" s="11" t="s">
        <v>168</v>
      </c>
      <c r="D11" s="35"/>
      <c r="E11" s="67" t="s">
        <v>168</v>
      </c>
      <c r="F11" s="11" t="s">
        <v>168</v>
      </c>
      <c r="G11" s="35"/>
      <c r="H11" s="11" t="s">
        <v>168</v>
      </c>
      <c r="I11" s="11" t="s">
        <v>168</v>
      </c>
      <c r="J11" s="11" t="s">
        <v>168</v>
      </c>
      <c r="K11" s="11" t="s">
        <v>168</v>
      </c>
      <c r="L11" s="35"/>
      <c r="M11" s="11" t="s">
        <v>168</v>
      </c>
      <c r="N11" s="11" t="s">
        <v>168</v>
      </c>
      <c r="O11" s="11" t="s">
        <v>168</v>
      </c>
      <c r="P11" s="11" t="s">
        <v>168</v>
      </c>
      <c r="Q11" s="35"/>
    </row>
    <row r="12" spans="1:17" x14ac:dyDescent="0.25">
      <c r="A12" s="57" t="s">
        <v>167</v>
      </c>
      <c r="B12" s="57">
        <v>1370</v>
      </c>
      <c r="C12" s="57">
        <v>460</v>
      </c>
      <c r="D12" s="35"/>
      <c r="E12" s="83">
        <v>1370</v>
      </c>
      <c r="F12" s="57">
        <v>460</v>
      </c>
      <c r="G12" s="35"/>
      <c r="H12" s="55">
        <v>478</v>
      </c>
      <c r="I12" s="55">
        <v>303</v>
      </c>
      <c r="J12" s="55">
        <v>224</v>
      </c>
      <c r="K12" s="55">
        <f>12*(7.6+6.9+7+7.6+7.2+9+7.6+7.7+6.3+7.8+7.2+10.4)</f>
        <v>1107.6000000000001</v>
      </c>
      <c r="L12" s="35"/>
      <c r="M12" s="55">
        <v>478</v>
      </c>
      <c r="N12" s="55">
        <v>303</v>
      </c>
      <c r="O12" s="55">
        <v>224</v>
      </c>
      <c r="P12" s="55">
        <f>12*(7.6+6.9+7+7.6+7.2+9+7.6+7.7+6.3+7.8+7.2+10.4)</f>
        <v>1107.6000000000001</v>
      </c>
      <c r="Q12" s="35"/>
    </row>
    <row r="13" spans="1:17" x14ac:dyDescent="0.25">
      <c r="A13" s="57" t="s">
        <v>165</v>
      </c>
      <c r="B13" s="57">
        <v>52</v>
      </c>
      <c r="C13" s="57">
        <v>15</v>
      </c>
      <c r="D13" s="35"/>
      <c r="E13" s="83">
        <v>52</v>
      </c>
      <c r="F13" s="57">
        <v>15</v>
      </c>
      <c r="G13" s="35"/>
      <c r="H13" s="55">
        <v>50</v>
      </c>
      <c r="I13" s="55">
        <v>69</v>
      </c>
      <c r="J13" s="66">
        <f>J12/J14</f>
        <v>65.882352941176478</v>
      </c>
      <c r="K13" s="56">
        <v>130</v>
      </c>
      <c r="L13" s="35"/>
      <c r="M13" s="55">
        <v>50</v>
      </c>
      <c r="N13" s="55">
        <v>69</v>
      </c>
      <c r="O13" s="66">
        <f>O12/O14</f>
        <v>65.882352941176478</v>
      </c>
      <c r="P13" s="56">
        <v>130</v>
      </c>
      <c r="Q13" s="35"/>
    </row>
    <row r="14" spans="1:17" x14ac:dyDescent="0.25">
      <c r="A14" s="57" t="s">
        <v>164</v>
      </c>
      <c r="B14" s="63">
        <f>B12/B13</f>
        <v>26.346153846153847</v>
      </c>
      <c r="C14" s="57"/>
      <c r="D14" s="35"/>
      <c r="E14" s="84">
        <f>E12/E13</f>
        <v>26.346153846153847</v>
      </c>
      <c r="F14" s="57"/>
      <c r="G14" s="35"/>
      <c r="H14" s="55">
        <f>(9+9.8+10.3)/3</f>
        <v>9.7000000000000011</v>
      </c>
      <c r="I14" s="55">
        <v>5</v>
      </c>
      <c r="J14" s="55">
        <v>3.4</v>
      </c>
      <c r="K14" s="60">
        <f>(7.6+6.9+7+7.6+7.2+9+7.6+7.7+6.3+7.8+7.2+10.4)/14</f>
        <v>6.5928571428571434</v>
      </c>
      <c r="L14" s="35"/>
      <c r="M14" s="55">
        <f>(9+9.8+10.3)/3</f>
        <v>9.7000000000000011</v>
      </c>
      <c r="N14" s="55">
        <v>5</v>
      </c>
      <c r="O14" s="55">
        <v>3.4</v>
      </c>
      <c r="P14" s="60">
        <f>(7.6+6.9+7+7.6+7.2+9+7.6+7.7+6.3+7.8+7.2+10.4)/14</f>
        <v>6.5928571428571434</v>
      </c>
      <c r="Q14" s="35"/>
    </row>
    <row r="15" spans="1:17" ht="45" x14ac:dyDescent="0.25">
      <c r="A15" s="57" t="s">
        <v>163</v>
      </c>
      <c r="B15" s="57" t="s">
        <v>157</v>
      </c>
      <c r="C15" s="57" t="s">
        <v>154</v>
      </c>
      <c r="D15" s="35"/>
      <c r="E15" s="83" t="s">
        <v>157</v>
      </c>
      <c r="F15" s="57" t="s">
        <v>154</v>
      </c>
      <c r="G15" s="35"/>
      <c r="H15" s="86" t="s">
        <v>162</v>
      </c>
      <c r="I15" s="86"/>
      <c r="J15" s="87"/>
      <c r="K15" s="56" t="s">
        <v>161</v>
      </c>
      <c r="L15" s="35"/>
      <c r="M15" s="86" t="s">
        <v>162</v>
      </c>
      <c r="N15" s="86"/>
      <c r="O15" s="87"/>
      <c r="P15" s="56" t="s">
        <v>161</v>
      </c>
      <c r="Q15" s="35"/>
    </row>
    <row r="16" spans="1:17" x14ac:dyDescent="0.25">
      <c r="A16" s="50" t="s">
        <v>147</v>
      </c>
      <c r="B16" s="44" t="s">
        <v>146</v>
      </c>
      <c r="C16" s="44" t="s">
        <v>146</v>
      </c>
      <c r="D16" s="52"/>
      <c r="E16" s="85">
        <v>2995</v>
      </c>
      <c r="F16" s="44">
        <v>2495</v>
      </c>
      <c r="G16" s="52"/>
      <c r="H16" s="38"/>
      <c r="I16" s="38"/>
      <c r="J16" s="38"/>
      <c r="K16" s="38"/>
      <c r="L16" s="52"/>
      <c r="M16" s="96">
        <v>195</v>
      </c>
      <c r="N16" s="96"/>
      <c r="O16" s="96"/>
      <c r="P16" s="97"/>
      <c r="Q16" s="52"/>
    </row>
    <row r="17" spans="1:17" x14ac:dyDescent="0.25">
      <c r="A17" s="50" t="s">
        <v>145</v>
      </c>
      <c r="B17" s="44">
        <v>675</v>
      </c>
      <c r="C17" s="44">
        <v>675</v>
      </c>
      <c r="D17" s="49"/>
      <c r="E17" s="85">
        <v>590</v>
      </c>
      <c r="F17" s="44">
        <v>545</v>
      </c>
      <c r="G17" s="74"/>
      <c r="H17" s="38"/>
      <c r="I17" s="38"/>
      <c r="J17" s="38"/>
      <c r="K17" s="38"/>
      <c r="L17" s="45"/>
      <c r="M17" s="98">
        <v>349</v>
      </c>
      <c r="N17" s="99"/>
      <c r="O17" s="99"/>
      <c r="P17" s="100"/>
      <c r="Q17" s="45"/>
    </row>
    <row r="18" spans="1:17" ht="30" x14ac:dyDescent="0.25">
      <c r="A18" s="41" t="s">
        <v>144</v>
      </c>
      <c r="B18" s="11" t="s">
        <v>142</v>
      </c>
      <c r="C18" s="11" t="s">
        <v>142</v>
      </c>
      <c r="D18" s="40"/>
      <c r="E18" s="95" t="s">
        <v>208</v>
      </c>
      <c r="F18" s="94"/>
      <c r="G18" s="70"/>
      <c r="H18" s="34"/>
      <c r="I18" s="34"/>
      <c r="J18" s="34"/>
      <c r="K18" s="34"/>
      <c r="L18" s="36"/>
      <c r="M18" s="114" t="s">
        <v>208</v>
      </c>
      <c r="N18" s="115"/>
      <c r="O18" s="115"/>
      <c r="P18" s="116"/>
      <c r="Q18" s="36"/>
    </row>
    <row r="19" spans="1:17" x14ac:dyDescent="0.25">
      <c r="A19" s="78" t="s">
        <v>209</v>
      </c>
      <c r="B19" s="153">
        <v>0.03</v>
      </c>
      <c r="C19" s="153">
        <v>0.03</v>
      </c>
      <c r="D19" s="40"/>
      <c r="E19" s="108">
        <v>3.5000000000000003E-2</v>
      </c>
      <c r="F19" s="109"/>
      <c r="G19" s="79"/>
      <c r="H19" s="34"/>
      <c r="I19" s="34"/>
      <c r="J19" s="34"/>
      <c r="K19" s="34"/>
      <c r="L19" s="35"/>
      <c r="M19" s="110">
        <v>3.5000000000000003E-2</v>
      </c>
      <c r="N19" s="108"/>
      <c r="O19" s="108"/>
      <c r="P19" s="109"/>
      <c r="Q19" s="80"/>
    </row>
    <row r="20" spans="1:17" x14ac:dyDescent="0.25">
      <c r="D20" s="40"/>
      <c r="G20" s="79"/>
      <c r="L20" s="35"/>
      <c r="Q20" s="80"/>
    </row>
    <row r="21" spans="1:17" s="10" customFormat="1" x14ac:dyDescent="0.25">
      <c r="A21" s="44" t="s">
        <v>221</v>
      </c>
      <c r="B21" s="44" t="s">
        <v>146</v>
      </c>
      <c r="C21" s="44" t="s">
        <v>146</v>
      </c>
      <c r="D21" s="40"/>
      <c r="E21" s="44" t="s">
        <v>146</v>
      </c>
      <c r="F21" s="44" t="s">
        <v>146</v>
      </c>
      <c r="G21" s="79"/>
      <c r="H21" s="143" t="s">
        <v>93</v>
      </c>
      <c r="I21" s="143"/>
      <c r="J21" s="143"/>
      <c r="K21" s="143"/>
      <c r="L21" s="35"/>
      <c r="M21" s="44" t="s">
        <v>146</v>
      </c>
      <c r="N21" s="44" t="s">
        <v>146</v>
      </c>
      <c r="O21" s="44" t="s">
        <v>146</v>
      </c>
      <c r="P21" s="44" t="s">
        <v>146</v>
      </c>
      <c r="Q21" s="80"/>
    </row>
    <row r="22" spans="1:17" s="10" customFormat="1" x14ac:dyDescent="0.25">
      <c r="A22" s="44" t="s">
        <v>222</v>
      </c>
      <c r="B22" s="44" t="s">
        <v>146</v>
      </c>
      <c r="C22" s="44" t="s">
        <v>146</v>
      </c>
      <c r="D22" s="40"/>
      <c r="E22" s="44" t="s">
        <v>146</v>
      </c>
      <c r="F22" s="44" t="s">
        <v>146</v>
      </c>
      <c r="G22" s="79"/>
      <c r="H22" s="143" t="s">
        <v>93</v>
      </c>
      <c r="I22" s="143"/>
      <c r="J22" s="143"/>
      <c r="K22" s="143"/>
      <c r="L22" s="35"/>
      <c r="M22" s="44" t="s">
        <v>146</v>
      </c>
      <c r="N22" s="44" t="s">
        <v>146</v>
      </c>
      <c r="O22" s="44" t="s">
        <v>146</v>
      </c>
      <c r="P22" s="44" t="s">
        <v>146</v>
      </c>
      <c r="Q22" s="80"/>
    </row>
    <row r="23" spans="1:17" s="10" customFormat="1" x14ac:dyDescent="0.25">
      <c r="A23" s="44" t="s">
        <v>223</v>
      </c>
      <c r="B23" s="44" t="s">
        <v>146</v>
      </c>
      <c r="C23" s="44" t="s">
        <v>146</v>
      </c>
      <c r="D23" s="40"/>
      <c r="E23" s="44" t="s">
        <v>146</v>
      </c>
      <c r="F23" s="44" t="s">
        <v>146</v>
      </c>
      <c r="G23" s="79"/>
      <c r="H23" s="143" t="s">
        <v>93</v>
      </c>
      <c r="I23" s="143"/>
      <c r="J23" s="143"/>
      <c r="K23" s="143"/>
      <c r="L23" s="35"/>
      <c r="M23" s="44" t="s">
        <v>146</v>
      </c>
      <c r="N23" s="44" t="s">
        <v>146</v>
      </c>
      <c r="O23" s="44" t="s">
        <v>146</v>
      </c>
      <c r="P23" s="44" t="s">
        <v>146</v>
      </c>
      <c r="Q23" s="80"/>
    </row>
    <row r="24" spans="1:17" x14ac:dyDescent="0.25">
      <c r="A24" s="11"/>
      <c r="D24" s="40"/>
      <c r="G24" s="79"/>
      <c r="H24" s="143"/>
      <c r="I24" s="143"/>
      <c r="J24" s="143"/>
      <c r="K24" s="143"/>
      <c r="L24" s="35"/>
      <c r="Q24" s="80"/>
    </row>
    <row r="25" spans="1:17" s="10" customFormat="1" x14ac:dyDescent="0.25">
      <c r="A25" s="44" t="s">
        <v>225</v>
      </c>
      <c r="B25" s="44">
        <f>B17*1.03</f>
        <v>695.25</v>
      </c>
      <c r="C25" s="44">
        <f>C17*1.03</f>
        <v>695.25</v>
      </c>
      <c r="D25" s="40"/>
      <c r="E25" s="44">
        <f>E17*1.035</f>
        <v>610.65</v>
      </c>
      <c r="F25" s="44">
        <f>F17*1.035</f>
        <v>564.07499999999993</v>
      </c>
      <c r="G25" s="79"/>
      <c r="H25" s="143" t="s">
        <v>93</v>
      </c>
      <c r="I25" s="143"/>
      <c r="J25" s="143"/>
      <c r="K25" s="143"/>
      <c r="L25" s="35"/>
      <c r="M25" s="137">
        <f>M17*1.035</f>
        <v>361.21499999999997</v>
      </c>
      <c r="N25" s="137"/>
      <c r="O25" s="137"/>
      <c r="P25" s="137"/>
      <c r="Q25" s="80"/>
    </row>
    <row r="26" spans="1:17" s="10" customFormat="1" x14ac:dyDescent="0.25">
      <c r="A26" s="44" t="s">
        <v>226</v>
      </c>
      <c r="B26" s="44">
        <f>B25*1.03</f>
        <v>716.10750000000007</v>
      </c>
      <c r="C26" s="44">
        <f>C25*1.03</f>
        <v>716.10750000000007</v>
      </c>
      <c r="D26" s="40"/>
      <c r="E26" s="132">
        <f>E25*1.035</f>
        <v>632.02274999999997</v>
      </c>
      <c r="F26" s="132">
        <f>F25*1.035</f>
        <v>583.81762499999991</v>
      </c>
      <c r="G26" s="79"/>
      <c r="H26" s="143" t="s">
        <v>93</v>
      </c>
      <c r="I26" s="143"/>
      <c r="J26" s="143"/>
      <c r="K26" s="143"/>
      <c r="L26" s="35"/>
      <c r="M26" s="137">
        <f>M25*1.035</f>
        <v>373.85752499999995</v>
      </c>
      <c r="N26" s="137"/>
      <c r="O26" s="137"/>
      <c r="P26" s="137"/>
      <c r="Q26" s="80"/>
    </row>
    <row r="27" spans="1:17" x14ac:dyDescent="0.25">
      <c r="A27" s="11" t="s">
        <v>227</v>
      </c>
      <c r="B27" s="44">
        <f>B26*1.03</f>
        <v>737.59072500000013</v>
      </c>
      <c r="C27" s="44">
        <f>C26*1.03</f>
        <v>737.59072500000013</v>
      </c>
      <c r="D27" s="40"/>
      <c r="E27" s="132">
        <f>E26*1.035</f>
        <v>654.14354624999987</v>
      </c>
      <c r="F27" s="132">
        <f>F26*1.035</f>
        <v>604.25124187499989</v>
      </c>
      <c r="G27" s="79"/>
      <c r="H27" s="143" t="s">
        <v>93</v>
      </c>
      <c r="I27" s="143"/>
      <c r="J27" s="143"/>
      <c r="K27" s="143"/>
      <c r="L27" s="35"/>
      <c r="M27" s="137">
        <f>M26*1.035</f>
        <v>386.94253837499991</v>
      </c>
      <c r="N27" s="137"/>
      <c r="O27" s="137"/>
      <c r="P27" s="137"/>
      <c r="Q27" s="80"/>
    </row>
    <row r="28" spans="1:17" x14ac:dyDescent="0.25">
      <c r="A28" s="11"/>
      <c r="D28" s="40"/>
      <c r="G28" s="79"/>
      <c r="H28" s="143"/>
      <c r="I28" s="143"/>
      <c r="J28" s="143"/>
      <c r="K28" s="143"/>
      <c r="L28" s="35"/>
      <c r="Q28" s="80"/>
    </row>
    <row r="29" spans="1:17" x14ac:dyDescent="0.25">
      <c r="A29" s="11" t="s">
        <v>228</v>
      </c>
      <c r="B29" s="44">
        <f>B17*(B13/12)</f>
        <v>2925</v>
      </c>
      <c r="C29" s="44">
        <f>C17*(C13/12)</f>
        <v>843.75</v>
      </c>
      <c r="D29" s="40"/>
      <c r="E29" s="44">
        <f>E17*(E13/12)</f>
        <v>2556.6666666666665</v>
      </c>
      <c r="F29" s="44">
        <f>F17*(F13/12)</f>
        <v>681.25</v>
      </c>
      <c r="G29" s="79"/>
      <c r="H29" s="143" t="s">
        <v>93</v>
      </c>
      <c r="I29" s="143"/>
      <c r="J29" s="143"/>
      <c r="K29" s="143"/>
      <c r="L29" s="35"/>
      <c r="M29" s="98">
        <f>M17*(M13/12)</f>
        <v>1454.1666666666667</v>
      </c>
      <c r="N29" s="99"/>
      <c r="O29" s="99"/>
      <c r="P29" s="100"/>
      <c r="Q29" s="80"/>
    </row>
    <row r="30" spans="1:17" x14ac:dyDescent="0.25">
      <c r="A30" s="11" t="s">
        <v>229</v>
      </c>
      <c r="B30" s="44">
        <f>B29*1.03</f>
        <v>3012.75</v>
      </c>
      <c r="C30" s="44">
        <f>C29*1.03</f>
        <v>869.0625</v>
      </c>
      <c r="D30" s="40"/>
      <c r="E30" s="44">
        <f>E29*1.035</f>
        <v>2646.1499999999996</v>
      </c>
      <c r="F30" s="44">
        <f>F29*1.035</f>
        <v>705.09375</v>
      </c>
      <c r="G30" s="79"/>
      <c r="H30" s="143" t="s">
        <v>93</v>
      </c>
      <c r="I30" s="143"/>
      <c r="J30" s="143"/>
      <c r="K30" s="143"/>
      <c r="L30" s="35"/>
      <c r="M30" s="98">
        <f>M29*1.035</f>
        <v>1505.0625</v>
      </c>
      <c r="N30" s="99"/>
      <c r="O30" s="99"/>
      <c r="P30" s="100"/>
      <c r="Q30" s="80"/>
    </row>
    <row r="31" spans="1:17" x14ac:dyDescent="0.25">
      <c r="A31" s="11" t="s">
        <v>230</v>
      </c>
      <c r="B31" s="44">
        <f t="shared" ref="B31:B32" si="0">B30*1.03</f>
        <v>3103.1325000000002</v>
      </c>
      <c r="C31" s="44">
        <f t="shared" ref="C31:C32" si="1">C30*1.03</f>
        <v>895.13437499999998</v>
      </c>
      <c r="D31" s="40"/>
      <c r="E31" s="44">
        <f t="shared" ref="E31:E32" si="2">E30*1.035</f>
        <v>2738.7652499999995</v>
      </c>
      <c r="F31" s="44">
        <f t="shared" ref="F31:F32" si="3">F30*1.035</f>
        <v>729.77203124999994</v>
      </c>
      <c r="G31" s="79"/>
      <c r="H31" s="143" t="s">
        <v>93</v>
      </c>
      <c r="I31" s="143"/>
      <c r="J31" s="143"/>
      <c r="K31" s="143"/>
      <c r="L31" s="35"/>
      <c r="M31" s="98">
        <f t="shared" ref="M31:M32" si="4">M30*1.035</f>
        <v>1557.7396874999999</v>
      </c>
      <c r="N31" s="99"/>
      <c r="O31" s="99"/>
      <c r="P31" s="100"/>
      <c r="Q31" s="80"/>
    </row>
    <row r="32" spans="1:17" x14ac:dyDescent="0.25">
      <c r="A32" s="11" t="s">
        <v>231</v>
      </c>
      <c r="B32" s="44">
        <f t="shared" si="0"/>
        <v>3196.2264750000004</v>
      </c>
      <c r="C32" s="44">
        <f t="shared" si="1"/>
        <v>921.98840625000003</v>
      </c>
      <c r="D32" s="40"/>
      <c r="E32" s="44">
        <f t="shared" si="2"/>
        <v>2834.6220337499994</v>
      </c>
      <c r="F32" s="44">
        <f t="shared" si="3"/>
        <v>755.31405234374984</v>
      </c>
      <c r="G32" s="79"/>
      <c r="H32" s="143" t="s">
        <v>93</v>
      </c>
      <c r="I32" s="143"/>
      <c r="J32" s="143"/>
      <c r="K32" s="143"/>
      <c r="L32" s="35"/>
      <c r="M32" s="98">
        <f t="shared" si="4"/>
        <v>1612.2605765624999</v>
      </c>
      <c r="N32" s="99"/>
      <c r="O32" s="99"/>
      <c r="P32" s="100"/>
      <c r="Q32" s="80"/>
    </row>
  </sheetData>
  <mergeCells count="43">
    <mergeCell ref="H30:K30"/>
    <mergeCell ref="H31:K31"/>
    <mergeCell ref="H32:K32"/>
    <mergeCell ref="B1:C1"/>
    <mergeCell ref="E1:F1"/>
    <mergeCell ref="H1:K1"/>
    <mergeCell ref="M32:P32"/>
    <mergeCell ref="H21:K21"/>
    <mergeCell ref="H22:K22"/>
    <mergeCell ref="H23:K23"/>
    <mergeCell ref="H24:K24"/>
    <mergeCell ref="H25:K25"/>
    <mergeCell ref="H26:K26"/>
    <mergeCell ref="H27:K27"/>
    <mergeCell ref="H28:K28"/>
    <mergeCell ref="H29:K29"/>
    <mergeCell ref="M25:P25"/>
    <mergeCell ref="M26:P26"/>
    <mergeCell ref="M27:P27"/>
    <mergeCell ref="M29:P29"/>
    <mergeCell ref="M30:P30"/>
    <mergeCell ref="M31:P31"/>
    <mergeCell ref="B2:C2"/>
    <mergeCell ref="H2:K2"/>
    <mergeCell ref="B3:C3"/>
    <mergeCell ref="H3:K3"/>
    <mergeCell ref="H15:J15"/>
    <mergeCell ref="B4:C4"/>
    <mergeCell ref="H4:K4"/>
    <mergeCell ref="M1:P1"/>
    <mergeCell ref="M15:O15"/>
    <mergeCell ref="M16:P16"/>
    <mergeCell ref="M17:P17"/>
    <mergeCell ref="E18:F18"/>
    <mergeCell ref="M18:P18"/>
    <mergeCell ref="E19:F19"/>
    <mergeCell ref="M19:P19"/>
    <mergeCell ref="E2:F2"/>
    <mergeCell ref="M2:P2"/>
    <mergeCell ref="E3:F3"/>
    <mergeCell ref="M3:P3"/>
    <mergeCell ref="E4:F4"/>
    <mergeCell ref="M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1E533-E49E-4214-8DC0-63770F3C6FF9}">
  <dimension ref="A1:N32"/>
  <sheetViews>
    <sheetView topLeftCell="A14" workbookViewId="0">
      <selection activeCell="E20" sqref="E20"/>
    </sheetView>
  </sheetViews>
  <sheetFormatPr defaultRowHeight="15" x14ac:dyDescent="0.25"/>
  <cols>
    <col min="1" max="1" width="38.5703125" style="11" customWidth="1"/>
    <col min="2" max="3" width="8" customWidth="1"/>
    <col min="4" max="5" width="7.140625" customWidth="1"/>
    <col min="6" max="6" width="8" customWidth="1"/>
    <col min="7" max="7" width="9" customWidth="1"/>
    <col min="8" max="8" width="1.28515625" customWidth="1"/>
    <col min="9" max="10" width="8" customWidth="1"/>
    <col min="11" max="12" width="7.140625" customWidth="1"/>
    <col min="13" max="13" width="8" customWidth="1"/>
    <col min="14" max="14" width="9" customWidth="1"/>
  </cols>
  <sheetData>
    <row r="1" spans="1:14" s="3" customFormat="1" x14ac:dyDescent="0.25">
      <c r="A1" s="12"/>
      <c r="B1" s="124" t="s">
        <v>218</v>
      </c>
      <c r="C1" s="121"/>
      <c r="D1" s="121"/>
      <c r="E1" s="121"/>
      <c r="F1" s="121"/>
      <c r="G1" s="121"/>
      <c r="I1" s="121" t="s">
        <v>217</v>
      </c>
      <c r="J1" s="121"/>
      <c r="K1" s="121"/>
      <c r="L1" s="121"/>
      <c r="M1" s="121"/>
      <c r="N1" s="121"/>
    </row>
    <row r="2" spans="1:14" ht="15.75" x14ac:dyDescent="0.25">
      <c r="A2" s="11" t="s">
        <v>207</v>
      </c>
      <c r="B2" s="92" t="s">
        <v>204</v>
      </c>
      <c r="C2" s="92"/>
      <c r="D2" s="92"/>
      <c r="E2" s="92"/>
      <c r="F2" s="92"/>
      <c r="G2" s="92"/>
      <c r="H2" s="36"/>
      <c r="I2" s="92" t="s">
        <v>204</v>
      </c>
      <c r="J2" s="92"/>
      <c r="K2" s="92"/>
      <c r="L2" s="92"/>
      <c r="M2" s="92"/>
      <c r="N2" s="92"/>
    </row>
    <row r="3" spans="1:14" ht="15.75" x14ac:dyDescent="0.25">
      <c r="A3" s="11" t="s">
        <v>199</v>
      </c>
      <c r="B3" s="92" t="s">
        <v>196</v>
      </c>
      <c r="C3" s="92"/>
      <c r="D3" s="92"/>
      <c r="E3" s="92"/>
      <c r="F3" s="92"/>
      <c r="G3" s="92"/>
      <c r="H3" s="36"/>
      <c r="I3" s="92" t="s">
        <v>196</v>
      </c>
      <c r="J3" s="92"/>
      <c r="K3" s="92"/>
      <c r="L3" s="92"/>
      <c r="M3" s="92"/>
      <c r="N3" s="92"/>
    </row>
    <row r="4" spans="1:14" ht="30" x14ac:dyDescent="0.25">
      <c r="A4" s="37" t="s">
        <v>191</v>
      </c>
      <c r="B4" s="92" t="s">
        <v>190</v>
      </c>
      <c r="C4" s="92"/>
      <c r="D4" s="92"/>
      <c r="E4" s="92"/>
      <c r="F4" s="92"/>
      <c r="G4" s="92"/>
      <c r="H4" s="36"/>
      <c r="I4" s="92" t="s">
        <v>190</v>
      </c>
      <c r="J4" s="92"/>
      <c r="K4" s="92"/>
      <c r="L4" s="92"/>
      <c r="M4" s="92"/>
      <c r="N4" s="92"/>
    </row>
    <row r="5" spans="1:14" ht="31.5" x14ac:dyDescent="0.25">
      <c r="A5" s="37" t="s">
        <v>189</v>
      </c>
      <c r="B5" s="43" t="s">
        <v>180</v>
      </c>
      <c r="C5" s="43" t="s">
        <v>179</v>
      </c>
      <c r="D5" s="43" t="s">
        <v>178</v>
      </c>
      <c r="E5" s="43" t="s">
        <v>188</v>
      </c>
      <c r="F5" s="43" t="s">
        <v>187</v>
      </c>
      <c r="G5" s="43" t="s">
        <v>176</v>
      </c>
      <c r="H5" s="68"/>
      <c r="I5" s="43" t="s">
        <v>180</v>
      </c>
      <c r="J5" s="43" t="s">
        <v>179</v>
      </c>
      <c r="K5" s="43" t="s">
        <v>178</v>
      </c>
      <c r="L5" s="43" t="s">
        <v>188</v>
      </c>
      <c r="M5" s="43" t="s">
        <v>187</v>
      </c>
      <c r="N5" s="43" t="s">
        <v>176</v>
      </c>
    </row>
    <row r="6" spans="1:14" ht="15.75" x14ac:dyDescent="0.25">
      <c r="A6" s="11" t="s">
        <v>175</v>
      </c>
      <c r="B6" s="43"/>
      <c r="C6" s="43"/>
      <c r="D6" s="43"/>
      <c r="E6" s="43"/>
      <c r="F6" s="43"/>
      <c r="G6" s="43"/>
      <c r="H6" s="35"/>
      <c r="I6" s="43"/>
      <c r="J6" s="43"/>
      <c r="K6" s="43"/>
      <c r="L6" s="43"/>
      <c r="M6" s="43"/>
      <c r="N6" s="43"/>
    </row>
    <row r="7" spans="1:14" ht="15.75" x14ac:dyDescent="0.25">
      <c r="A7" s="54" t="s">
        <v>174</v>
      </c>
      <c r="B7" s="11"/>
      <c r="C7" s="11"/>
      <c r="D7" s="43">
        <v>40</v>
      </c>
      <c r="F7" s="43">
        <v>40</v>
      </c>
      <c r="G7" s="43">
        <v>40</v>
      </c>
      <c r="H7" s="35"/>
      <c r="I7" s="11"/>
      <c r="J7" s="11"/>
      <c r="K7" s="43">
        <v>40</v>
      </c>
      <c r="M7" s="43">
        <v>40</v>
      </c>
      <c r="N7" s="43">
        <v>40</v>
      </c>
    </row>
    <row r="8" spans="1:14" ht="15.75" x14ac:dyDescent="0.25">
      <c r="A8" s="54" t="s">
        <v>172</v>
      </c>
      <c r="B8" s="43"/>
      <c r="C8" s="43"/>
      <c r="D8" s="43"/>
      <c r="E8" s="43"/>
      <c r="F8" s="43"/>
      <c r="G8" s="43"/>
      <c r="H8" s="35"/>
      <c r="I8" s="43"/>
      <c r="J8" s="43"/>
      <c r="K8" s="43"/>
      <c r="L8" s="43"/>
      <c r="M8" s="43"/>
      <c r="N8" s="43"/>
    </row>
    <row r="9" spans="1:14" ht="15.75" x14ac:dyDescent="0.25">
      <c r="A9" s="54" t="s">
        <v>171</v>
      </c>
      <c r="B9" s="43"/>
      <c r="C9" s="43">
        <v>40</v>
      </c>
      <c r="D9" s="43"/>
      <c r="E9" s="43">
        <v>40</v>
      </c>
      <c r="F9" s="43"/>
      <c r="G9" s="43"/>
      <c r="H9" s="35"/>
      <c r="I9" s="43"/>
      <c r="J9" s="43">
        <v>40</v>
      </c>
      <c r="K9" s="43"/>
      <c r="L9" s="43">
        <v>40</v>
      </c>
      <c r="M9" s="43"/>
      <c r="N9" s="43"/>
    </row>
    <row r="10" spans="1:14" ht="15.75" x14ac:dyDescent="0.25">
      <c r="A10" s="54" t="s">
        <v>170</v>
      </c>
      <c r="B10" s="43">
        <v>80</v>
      </c>
      <c r="C10" s="43"/>
      <c r="D10" s="43"/>
      <c r="E10" s="43"/>
      <c r="F10" s="43"/>
      <c r="G10" s="43"/>
      <c r="H10" s="35"/>
      <c r="I10" s="43">
        <v>80</v>
      </c>
      <c r="J10" s="43"/>
      <c r="K10" s="43"/>
      <c r="L10" s="43"/>
      <c r="M10" s="43"/>
      <c r="N10" s="43"/>
    </row>
    <row r="11" spans="1:14" ht="15.75" x14ac:dyDescent="0.25">
      <c r="A11" s="11" t="s">
        <v>169</v>
      </c>
      <c r="B11" s="43" t="s">
        <v>168</v>
      </c>
      <c r="C11" s="43" t="s">
        <v>42</v>
      </c>
      <c r="D11" s="43" t="s">
        <v>42</v>
      </c>
      <c r="E11" s="43" t="s">
        <v>42</v>
      </c>
      <c r="F11" s="43" t="s">
        <v>42</v>
      </c>
      <c r="G11" s="43" t="s">
        <v>42</v>
      </c>
      <c r="H11" s="35"/>
      <c r="I11" s="43" t="s">
        <v>168</v>
      </c>
      <c r="J11" s="43" t="s">
        <v>42</v>
      </c>
      <c r="K11" s="43" t="s">
        <v>42</v>
      </c>
      <c r="L11" s="43" t="s">
        <v>42</v>
      </c>
      <c r="M11" s="43" t="s">
        <v>42</v>
      </c>
      <c r="N11" s="43" t="s">
        <v>42</v>
      </c>
    </row>
    <row r="12" spans="1:14" ht="15.75" x14ac:dyDescent="0.25">
      <c r="A12" s="57" t="s">
        <v>167</v>
      </c>
      <c r="B12" s="43">
        <v>4945</v>
      </c>
      <c r="C12" s="43">
        <v>130</v>
      </c>
      <c r="D12" s="43">
        <v>460</v>
      </c>
      <c r="E12" s="43">
        <v>25</v>
      </c>
      <c r="F12" s="43">
        <v>90</v>
      </c>
      <c r="G12" s="43">
        <v>400</v>
      </c>
      <c r="H12" s="35"/>
      <c r="I12" s="43">
        <v>4945</v>
      </c>
      <c r="J12" s="43">
        <v>130</v>
      </c>
      <c r="K12" s="43">
        <v>460</v>
      </c>
      <c r="L12" s="43">
        <v>25</v>
      </c>
      <c r="M12" s="43">
        <v>90</v>
      </c>
      <c r="N12" s="43">
        <v>400</v>
      </c>
    </row>
    <row r="13" spans="1:14" ht="15.75" x14ac:dyDescent="0.25">
      <c r="A13" s="57" t="s">
        <v>165</v>
      </c>
      <c r="B13" s="43">
        <v>250</v>
      </c>
      <c r="C13" s="43">
        <v>30</v>
      </c>
      <c r="D13" s="43">
        <v>115</v>
      </c>
      <c r="E13" s="43">
        <v>25</v>
      </c>
      <c r="F13" s="43">
        <v>30</v>
      </c>
      <c r="G13" s="43">
        <v>70</v>
      </c>
      <c r="H13" s="35"/>
      <c r="I13" s="43">
        <v>250</v>
      </c>
      <c r="J13" s="43">
        <v>30</v>
      </c>
      <c r="K13" s="43">
        <v>115</v>
      </c>
      <c r="L13" s="43">
        <v>25</v>
      </c>
      <c r="M13" s="43">
        <v>30</v>
      </c>
      <c r="N13" s="43">
        <v>70</v>
      </c>
    </row>
    <row r="14" spans="1:14" ht="15.75" x14ac:dyDescent="0.25">
      <c r="A14" s="57" t="s">
        <v>164</v>
      </c>
      <c r="B14" s="62">
        <f t="shared" ref="B14:G14" si="0">B12/B13</f>
        <v>19.78</v>
      </c>
      <c r="C14" s="62">
        <f t="shared" si="0"/>
        <v>4.333333333333333</v>
      </c>
      <c r="D14" s="62">
        <f t="shared" si="0"/>
        <v>4</v>
      </c>
      <c r="E14" s="62">
        <f t="shared" si="0"/>
        <v>1</v>
      </c>
      <c r="F14" s="62">
        <f t="shared" si="0"/>
        <v>3</v>
      </c>
      <c r="G14" s="62">
        <f t="shared" si="0"/>
        <v>5.7142857142857144</v>
      </c>
      <c r="H14" s="35"/>
      <c r="I14" s="62">
        <f>I12/I13</f>
        <v>19.78</v>
      </c>
      <c r="J14" s="62">
        <f>J12/J13</f>
        <v>4.333333333333333</v>
      </c>
      <c r="K14" s="62">
        <f>K12/K13</f>
        <v>4</v>
      </c>
      <c r="L14" s="62">
        <f>L12/L13</f>
        <v>1</v>
      </c>
      <c r="M14" s="62">
        <f>M12/M13</f>
        <v>3</v>
      </c>
      <c r="N14" s="62">
        <f>N12/N13</f>
        <v>5.7142857142857144</v>
      </c>
    </row>
    <row r="15" spans="1:14" ht="31.5" x14ac:dyDescent="0.25">
      <c r="A15" s="57" t="s">
        <v>163</v>
      </c>
      <c r="B15" s="43" t="s">
        <v>157</v>
      </c>
      <c r="C15" s="88" t="s">
        <v>160</v>
      </c>
      <c r="D15" s="89"/>
      <c r="E15" s="89"/>
      <c r="F15" s="90"/>
      <c r="G15" s="43" t="s">
        <v>159</v>
      </c>
      <c r="H15" s="35"/>
      <c r="I15" s="43" t="s">
        <v>157</v>
      </c>
      <c r="J15" s="88" t="s">
        <v>160</v>
      </c>
      <c r="K15" s="89"/>
      <c r="L15" s="89"/>
      <c r="M15" s="90"/>
      <c r="N15" s="43" t="s">
        <v>159</v>
      </c>
    </row>
    <row r="16" spans="1:14" ht="15.75" x14ac:dyDescent="0.25">
      <c r="A16" s="50" t="s">
        <v>147</v>
      </c>
      <c r="B16" s="53"/>
      <c r="C16" s="47"/>
      <c r="D16" s="47"/>
      <c r="E16" s="47"/>
      <c r="F16" s="47"/>
      <c r="G16" s="47"/>
      <c r="H16" s="52"/>
      <c r="I16" s="53">
        <v>2995</v>
      </c>
      <c r="J16" s="101">
        <v>195</v>
      </c>
      <c r="K16" s="102"/>
      <c r="L16" s="102"/>
      <c r="M16" s="102"/>
      <c r="N16" s="103"/>
    </row>
    <row r="17" spans="1:14" ht="15.75" x14ac:dyDescent="0.25">
      <c r="A17" s="50" t="s">
        <v>145</v>
      </c>
      <c r="B17" s="48">
        <v>600</v>
      </c>
      <c r="C17" s="47"/>
      <c r="D17" s="47"/>
      <c r="E17" s="47"/>
      <c r="F17" s="47"/>
      <c r="G17" s="47"/>
      <c r="H17" s="46"/>
      <c r="I17" s="48">
        <v>595</v>
      </c>
      <c r="J17" s="104">
        <v>345</v>
      </c>
      <c r="K17" s="105"/>
      <c r="L17" s="105"/>
      <c r="M17" s="105"/>
      <c r="N17" s="106"/>
    </row>
    <row r="18" spans="1:14" ht="15" customHeight="1" x14ac:dyDescent="0.25">
      <c r="A18" s="41" t="s">
        <v>144</v>
      </c>
      <c r="B18" s="43" t="s">
        <v>142</v>
      </c>
      <c r="C18" s="39"/>
      <c r="D18" s="39"/>
      <c r="E18" s="39"/>
      <c r="F18" s="39"/>
      <c r="G18" s="39"/>
      <c r="H18" s="42"/>
      <c r="I18" s="93" t="s">
        <v>208</v>
      </c>
      <c r="J18" s="95"/>
      <c r="K18" s="95"/>
      <c r="L18" s="95"/>
      <c r="M18" s="95"/>
      <c r="N18" s="95"/>
    </row>
    <row r="19" spans="1:14" ht="30" x14ac:dyDescent="0.25">
      <c r="A19" s="41" t="s">
        <v>224</v>
      </c>
      <c r="B19" s="154">
        <v>0.03</v>
      </c>
      <c r="C19" s="39"/>
      <c r="D19" s="39"/>
      <c r="E19" s="39"/>
      <c r="F19" s="39"/>
      <c r="G19" s="39"/>
      <c r="H19" s="35"/>
      <c r="I19" s="111">
        <v>3.5000000000000003E-2</v>
      </c>
      <c r="J19" s="112"/>
      <c r="K19" s="112"/>
      <c r="L19" s="112"/>
      <c r="M19" s="112"/>
      <c r="N19" s="113"/>
    </row>
    <row r="20" spans="1:14" x14ac:dyDescent="0.25">
      <c r="H20" s="35"/>
    </row>
    <row r="21" spans="1:14" x14ac:dyDescent="0.25">
      <c r="A21" s="44" t="s">
        <v>221</v>
      </c>
      <c r="B21" s="156" t="s">
        <v>146</v>
      </c>
      <c r="C21" s="147" t="s">
        <v>93</v>
      </c>
      <c r="D21" s="148"/>
      <c r="E21" s="148"/>
      <c r="F21" s="148"/>
      <c r="G21" s="145"/>
      <c r="H21" s="35"/>
      <c r="I21" s="38">
        <f>I16*1.035</f>
        <v>3099.8249999999998</v>
      </c>
      <c r="J21" s="137">
        <f>J16*1.035</f>
        <v>201.82499999999999</v>
      </c>
      <c r="K21" s="137"/>
      <c r="L21" s="137"/>
      <c r="M21" s="137"/>
      <c r="N21" s="137"/>
    </row>
    <row r="22" spans="1:14" x14ac:dyDescent="0.25">
      <c r="A22" s="44" t="s">
        <v>222</v>
      </c>
      <c r="B22" s="156" t="s">
        <v>146</v>
      </c>
      <c r="C22" s="147" t="s">
        <v>93</v>
      </c>
      <c r="D22" s="148"/>
      <c r="E22" s="148"/>
      <c r="F22" s="148"/>
      <c r="G22" s="145"/>
      <c r="H22" s="35"/>
      <c r="I22" s="38">
        <f>I21*1.035</f>
        <v>3208.3188749999995</v>
      </c>
      <c r="J22" s="137">
        <f>J21*1.035</f>
        <v>208.88887499999998</v>
      </c>
      <c r="K22" s="137"/>
      <c r="L22" s="137"/>
      <c r="M22" s="137"/>
      <c r="N22" s="137"/>
    </row>
    <row r="23" spans="1:14" x14ac:dyDescent="0.25">
      <c r="A23" s="44" t="s">
        <v>223</v>
      </c>
      <c r="B23" s="156" t="s">
        <v>146</v>
      </c>
      <c r="C23" s="147" t="s">
        <v>93</v>
      </c>
      <c r="D23" s="148"/>
      <c r="E23" s="148"/>
      <c r="F23" s="148"/>
      <c r="G23" s="145"/>
      <c r="H23" s="35"/>
      <c r="I23" s="38">
        <f>I22*1.035</f>
        <v>3320.610035624999</v>
      </c>
      <c r="J23" s="137">
        <f>J22*1.035</f>
        <v>216.19998562499995</v>
      </c>
      <c r="K23" s="137"/>
      <c r="L23" s="137"/>
      <c r="M23" s="137"/>
      <c r="N23" s="137"/>
    </row>
    <row r="24" spans="1:14" x14ac:dyDescent="0.25">
      <c r="H24" s="35"/>
      <c r="J24" s="10"/>
    </row>
    <row r="25" spans="1:14" x14ac:dyDescent="0.25">
      <c r="A25" s="44" t="s">
        <v>225</v>
      </c>
      <c r="B25" s="44">
        <f>B17*1.03</f>
        <v>618</v>
      </c>
      <c r="C25" s="145" t="s">
        <v>93</v>
      </c>
      <c r="D25" s="144"/>
      <c r="E25" s="144"/>
      <c r="F25" s="144"/>
      <c r="G25" s="144"/>
      <c r="H25" s="35"/>
      <c r="I25" s="17">
        <f>I17*1.035</f>
        <v>615.82499999999993</v>
      </c>
      <c r="J25" s="137">
        <f>J17*1.035</f>
        <v>357.07499999999999</v>
      </c>
      <c r="K25" s="137"/>
      <c r="L25" s="137"/>
      <c r="M25" s="137"/>
      <c r="N25" s="137"/>
    </row>
    <row r="26" spans="1:14" x14ac:dyDescent="0.25">
      <c r="A26" s="44" t="s">
        <v>226</v>
      </c>
      <c r="B26" s="44">
        <f>B25*1.03</f>
        <v>636.54</v>
      </c>
      <c r="C26" s="145" t="s">
        <v>93</v>
      </c>
      <c r="D26" s="144"/>
      <c r="E26" s="144"/>
      <c r="F26" s="144"/>
      <c r="G26" s="144"/>
      <c r="H26" s="35"/>
      <c r="I26" s="17">
        <f>I25*1.035</f>
        <v>637.37887499999988</v>
      </c>
      <c r="J26" s="137">
        <f>J25*1.035</f>
        <v>369.57262499999996</v>
      </c>
      <c r="K26" s="137"/>
      <c r="L26" s="137"/>
      <c r="M26" s="137"/>
      <c r="N26" s="137"/>
    </row>
    <row r="27" spans="1:14" x14ac:dyDescent="0.25">
      <c r="A27" s="11" t="s">
        <v>227</v>
      </c>
      <c r="B27" s="44">
        <f>B26*1.03</f>
        <v>655.63620000000003</v>
      </c>
      <c r="C27" s="145" t="s">
        <v>93</v>
      </c>
      <c r="D27" s="144"/>
      <c r="E27" s="144"/>
      <c r="F27" s="144"/>
      <c r="G27" s="144"/>
      <c r="H27" s="35"/>
      <c r="I27" s="17">
        <f>I26*1.035</f>
        <v>659.68713562499977</v>
      </c>
      <c r="J27" s="137">
        <f>J26*1.035</f>
        <v>382.50766687499993</v>
      </c>
      <c r="K27" s="137"/>
      <c r="L27" s="137"/>
      <c r="M27" s="137"/>
      <c r="N27" s="137"/>
    </row>
    <row r="28" spans="1:14" x14ac:dyDescent="0.25">
      <c r="B28" s="44"/>
      <c r="C28" s="146"/>
      <c r="D28" s="146"/>
      <c r="E28" s="146"/>
      <c r="F28" s="146"/>
      <c r="G28" s="146"/>
      <c r="H28" s="35"/>
      <c r="I28" t="s">
        <v>232</v>
      </c>
      <c r="J28" s="10"/>
    </row>
    <row r="29" spans="1:14" x14ac:dyDescent="0.25">
      <c r="A29" s="11" t="s">
        <v>228</v>
      </c>
      <c r="B29" s="44">
        <f>B17*(B13/12)</f>
        <v>12500</v>
      </c>
      <c r="C29" s="145" t="s">
        <v>93</v>
      </c>
      <c r="D29" s="144"/>
      <c r="E29" s="144"/>
      <c r="F29" s="144"/>
      <c r="G29" s="144"/>
      <c r="H29" s="35"/>
      <c r="I29" s="44">
        <f>I17*(I13/12)</f>
        <v>12395.833333333332</v>
      </c>
      <c r="J29" s="137">
        <f>J17*(J13+K13+L13+M13+N13)/12+(J16*5)</f>
        <v>8737.5</v>
      </c>
      <c r="K29" s="137"/>
      <c r="L29" s="137"/>
      <c r="M29" s="137"/>
      <c r="N29" s="137"/>
    </row>
    <row r="30" spans="1:14" x14ac:dyDescent="0.25">
      <c r="A30" s="11" t="s">
        <v>229</v>
      </c>
      <c r="B30" s="44">
        <f>B29*1.03</f>
        <v>12875</v>
      </c>
      <c r="C30" s="145" t="s">
        <v>93</v>
      </c>
      <c r="D30" s="144"/>
      <c r="E30" s="144"/>
      <c r="F30" s="144"/>
      <c r="G30" s="144"/>
      <c r="H30" s="35"/>
      <c r="I30" s="44">
        <f>I29*1.035</f>
        <v>12829.687499999998</v>
      </c>
      <c r="J30" s="137">
        <f>J29*1.035</f>
        <v>9043.3125</v>
      </c>
      <c r="K30" s="137"/>
      <c r="L30" s="137"/>
      <c r="M30" s="137"/>
      <c r="N30" s="137"/>
    </row>
    <row r="31" spans="1:14" x14ac:dyDescent="0.25">
      <c r="A31" s="11" t="s">
        <v>230</v>
      </c>
      <c r="B31" s="44">
        <f t="shared" ref="B31:B32" si="1">B30*1.03</f>
        <v>13261.25</v>
      </c>
      <c r="C31" s="145" t="s">
        <v>93</v>
      </c>
      <c r="D31" s="144"/>
      <c r="E31" s="144"/>
      <c r="F31" s="144"/>
      <c r="G31" s="144"/>
      <c r="H31" s="35"/>
      <c r="I31" s="44">
        <f>I30*1.035</f>
        <v>13278.726562499996</v>
      </c>
      <c r="J31" s="137">
        <f t="shared" ref="J31:J32" si="2">J30*1.035</f>
        <v>9359.8284374999985</v>
      </c>
      <c r="K31" s="137"/>
      <c r="L31" s="137"/>
      <c r="M31" s="137"/>
      <c r="N31" s="137"/>
    </row>
    <row r="32" spans="1:14" x14ac:dyDescent="0.25">
      <c r="A32" s="11" t="s">
        <v>231</v>
      </c>
      <c r="B32" s="44">
        <f t="shared" si="1"/>
        <v>13659.0875</v>
      </c>
      <c r="C32" s="145" t="s">
        <v>93</v>
      </c>
      <c r="D32" s="144"/>
      <c r="E32" s="144"/>
      <c r="F32" s="144"/>
      <c r="G32" s="144"/>
      <c r="H32" s="35"/>
      <c r="I32" s="44">
        <f>I31*1.035</f>
        <v>13743.481992187495</v>
      </c>
      <c r="J32" s="137">
        <f t="shared" si="2"/>
        <v>9687.4224328124983</v>
      </c>
      <c r="K32" s="137"/>
      <c r="L32" s="137"/>
      <c r="M32" s="137"/>
      <c r="N32" s="137"/>
    </row>
  </sheetData>
  <mergeCells count="34">
    <mergeCell ref="C30:G30"/>
    <mergeCell ref="C31:G31"/>
    <mergeCell ref="C32:G32"/>
    <mergeCell ref="C21:G21"/>
    <mergeCell ref="C22:G22"/>
    <mergeCell ref="C23:G23"/>
    <mergeCell ref="J30:N30"/>
    <mergeCell ref="J31:N31"/>
    <mergeCell ref="J32:N32"/>
    <mergeCell ref="C25:G25"/>
    <mergeCell ref="C26:G26"/>
    <mergeCell ref="C27:G27"/>
    <mergeCell ref="C29:G29"/>
    <mergeCell ref="J22:N22"/>
    <mergeCell ref="J23:N23"/>
    <mergeCell ref="J25:N25"/>
    <mergeCell ref="J26:N26"/>
    <mergeCell ref="J27:N27"/>
    <mergeCell ref="J29:N29"/>
    <mergeCell ref="I4:N4"/>
    <mergeCell ref="I3:N3"/>
    <mergeCell ref="I2:N2"/>
    <mergeCell ref="I1:N1"/>
    <mergeCell ref="J21:N21"/>
    <mergeCell ref="I19:N19"/>
    <mergeCell ref="I18:N18"/>
    <mergeCell ref="B2:G2"/>
    <mergeCell ref="B3:G3"/>
    <mergeCell ref="B4:G4"/>
    <mergeCell ref="C15:F15"/>
    <mergeCell ref="B1:G1"/>
    <mergeCell ref="J15:M15"/>
    <mergeCell ref="J16:N16"/>
    <mergeCell ref="J17:N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E280-8727-414B-AEA3-23653DDA836B}">
  <dimension ref="A1:Q32"/>
  <sheetViews>
    <sheetView topLeftCell="A13" workbookViewId="0">
      <selection activeCell="N21" sqref="N21:P27"/>
    </sheetView>
  </sheetViews>
  <sheetFormatPr defaultRowHeight="15" x14ac:dyDescent="0.25"/>
  <cols>
    <col min="1" max="1" width="32.5703125" style="11" customWidth="1"/>
    <col min="2" max="4" width="8.28515625" customWidth="1"/>
    <col min="5" max="5" width="1.28515625" customWidth="1"/>
    <col min="6" max="8" width="8.28515625" customWidth="1"/>
    <col min="9" max="9" width="6" customWidth="1"/>
    <col min="13" max="13" width="1.28515625" customWidth="1"/>
    <col min="17" max="17" width="1.28515625" customWidth="1"/>
  </cols>
  <sheetData>
    <row r="1" spans="1:17" s="3" customFormat="1" x14ac:dyDescent="0.25">
      <c r="A1" s="12"/>
      <c r="B1" s="124" t="s">
        <v>218</v>
      </c>
      <c r="C1" s="121"/>
      <c r="D1" s="121"/>
      <c r="E1" s="142"/>
      <c r="F1" s="121" t="s">
        <v>217</v>
      </c>
      <c r="G1" s="121"/>
      <c r="H1" s="121"/>
      <c r="I1" s="142"/>
      <c r="J1" s="124" t="s">
        <v>218</v>
      </c>
      <c r="K1" s="121"/>
      <c r="L1" s="121"/>
      <c r="M1" s="142"/>
      <c r="N1" s="121" t="s">
        <v>217</v>
      </c>
      <c r="O1" s="121"/>
      <c r="P1" s="121"/>
      <c r="Q1" s="142"/>
    </row>
    <row r="2" spans="1:17" x14ac:dyDescent="0.25">
      <c r="A2" s="11" t="s">
        <v>207</v>
      </c>
      <c r="B2" s="91" t="s">
        <v>203</v>
      </c>
      <c r="C2" s="91"/>
      <c r="D2" s="91"/>
      <c r="E2" s="36"/>
      <c r="F2" s="91" t="s">
        <v>203</v>
      </c>
      <c r="G2" s="91"/>
      <c r="H2" s="91"/>
      <c r="I2" s="36"/>
      <c r="J2" s="91" t="s">
        <v>201</v>
      </c>
      <c r="K2" s="91"/>
      <c r="L2" s="91"/>
      <c r="M2" s="36"/>
      <c r="N2" s="91" t="s">
        <v>201</v>
      </c>
      <c r="O2" s="91"/>
      <c r="P2" s="91"/>
      <c r="Q2" s="36"/>
    </row>
    <row r="3" spans="1:17" x14ac:dyDescent="0.25">
      <c r="A3" s="11" t="s">
        <v>199</v>
      </c>
      <c r="B3" s="91" t="s">
        <v>195</v>
      </c>
      <c r="C3" s="91"/>
      <c r="D3" s="91"/>
      <c r="E3" s="36"/>
      <c r="F3" s="91" t="s">
        <v>195</v>
      </c>
      <c r="G3" s="91"/>
      <c r="H3" s="91"/>
      <c r="I3" s="36"/>
      <c r="J3" s="91" t="s">
        <v>193</v>
      </c>
      <c r="K3" s="91"/>
      <c r="L3" s="91"/>
      <c r="M3" s="36"/>
      <c r="N3" s="91" t="s">
        <v>193</v>
      </c>
      <c r="O3" s="91"/>
      <c r="P3" s="91"/>
      <c r="Q3" s="36"/>
    </row>
    <row r="4" spans="1:17" ht="30" x14ac:dyDescent="0.25">
      <c r="A4" s="37" t="s">
        <v>191</v>
      </c>
      <c r="B4" s="91" t="s">
        <v>42</v>
      </c>
      <c r="C4" s="91"/>
      <c r="D4" s="91"/>
      <c r="E4" s="36"/>
      <c r="F4" s="91" t="s">
        <v>42</v>
      </c>
      <c r="G4" s="91"/>
      <c r="H4" s="91"/>
      <c r="I4" s="36"/>
      <c r="J4" s="91" t="s">
        <v>168</v>
      </c>
      <c r="K4" s="91"/>
      <c r="L4" s="91"/>
      <c r="M4" s="36"/>
      <c r="N4" s="91" t="s">
        <v>168</v>
      </c>
      <c r="O4" s="91"/>
      <c r="P4" s="91"/>
      <c r="Q4" s="36"/>
    </row>
    <row r="5" spans="1:17" ht="30" x14ac:dyDescent="0.25">
      <c r="A5" s="37" t="s">
        <v>189</v>
      </c>
      <c r="B5" s="33" t="s">
        <v>180</v>
      </c>
      <c r="C5" s="33" t="s">
        <v>183</v>
      </c>
      <c r="D5" s="33" t="s">
        <v>178</v>
      </c>
      <c r="E5" s="68"/>
      <c r="F5" s="33" t="s">
        <v>180</v>
      </c>
      <c r="G5" s="33" t="s">
        <v>183</v>
      </c>
      <c r="H5" s="33" t="s">
        <v>178</v>
      </c>
      <c r="I5" s="68"/>
      <c r="J5" s="69" t="s">
        <v>183</v>
      </c>
      <c r="K5" s="33" t="s">
        <v>182</v>
      </c>
      <c r="L5" s="33" t="s">
        <v>181</v>
      </c>
      <c r="M5" s="68"/>
      <c r="N5" s="69" t="s">
        <v>183</v>
      </c>
      <c r="O5" s="33" t="s">
        <v>182</v>
      </c>
      <c r="P5" s="33" t="s">
        <v>181</v>
      </c>
      <c r="Q5" s="68"/>
    </row>
    <row r="6" spans="1:17" x14ac:dyDescent="0.25">
      <c r="A6" s="11" t="s">
        <v>175</v>
      </c>
      <c r="B6" s="11"/>
      <c r="C6" s="11"/>
      <c r="D6" s="11"/>
      <c r="E6" s="35"/>
      <c r="F6" s="11"/>
      <c r="G6" s="11"/>
      <c r="H6" s="11"/>
      <c r="I6" s="35"/>
      <c r="J6" s="67"/>
      <c r="K6" s="11"/>
      <c r="L6" s="11"/>
      <c r="M6" s="35"/>
      <c r="N6" s="67"/>
      <c r="O6" s="11"/>
      <c r="P6" s="11"/>
      <c r="Q6" s="35"/>
    </row>
    <row r="7" spans="1:17" x14ac:dyDescent="0.25">
      <c r="A7" s="54" t="s">
        <v>174</v>
      </c>
      <c r="B7" s="11" t="s">
        <v>173</v>
      </c>
      <c r="C7" s="11" t="s">
        <v>173</v>
      </c>
      <c r="D7" s="11">
        <v>40</v>
      </c>
      <c r="E7" s="35"/>
      <c r="F7" s="11" t="s">
        <v>173</v>
      </c>
      <c r="G7" s="11" t="s">
        <v>173</v>
      </c>
      <c r="H7" s="11">
        <v>40</v>
      </c>
      <c r="I7" s="35"/>
      <c r="J7" s="67">
        <v>30</v>
      </c>
      <c r="K7" s="11">
        <v>30</v>
      </c>
      <c r="L7" s="11">
        <v>30</v>
      </c>
      <c r="M7" s="35"/>
      <c r="N7" s="67">
        <v>30</v>
      </c>
      <c r="O7" s="11">
        <v>30</v>
      </c>
      <c r="P7" s="11">
        <v>30</v>
      </c>
      <c r="Q7" s="35"/>
    </row>
    <row r="8" spans="1:17" x14ac:dyDescent="0.25">
      <c r="A8" s="54" t="s">
        <v>172</v>
      </c>
      <c r="B8" s="11"/>
      <c r="C8" s="11"/>
      <c r="D8" s="11"/>
      <c r="E8" s="35"/>
      <c r="F8" s="11"/>
      <c r="G8" s="11"/>
      <c r="H8" s="11"/>
      <c r="I8" s="35"/>
      <c r="J8" s="67"/>
      <c r="K8" s="11"/>
      <c r="L8" s="11"/>
      <c r="M8" s="35"/>
      <c r="N8" s="67"/>
      <c r="O8" s="11"/>
      <c r="P8" s="11"/>
      <c r="Q8" s="35"/>
    </row>
    <row r="9" spans="1:17" x14ac:dyDescent="0.25">
      <c r="A9" s="54" t="s">
        <v>171</v>
      </c>
      <c r="B9" s="11"/>
      <c r="C9" s="11"/>
      <c r="D9" s="11"/>
      <c r="E9" s="35"/>
      <c r="F9" s="11"/>
      <c r="G9" s="11"/>
      <c r="H9" s="11"/>
      <c r="I9" s="35"/>
      <c r="J9" s="67"/>
      <c r="K9" s="11"/>
      <c r="L9" s="11"/>
      <c r="M9" s="35"/>
      <c r="N9" s="67"/>
      <c r="O9" s="11"/>
      <c r="P9" s="11"/>
      <c r="Q9" s="35"/>
    </row>
    <row r="10" spans="1:17" x14ac:dyDescent="0.25">
      <c r="A10" s="54" t="s">
        <v>170</v>
      </c>
      <c r="B10" s="11"/>
      <c r="C10" s="11"/>
      <c r="D10" s="11"/>
      <c r="E10" s="35"/>
      <c r="F10" s="11"/>
      <c r="G10" s="11"/>
      <c r="H10" s="11"/>
      <c r="I10" s="35"/>
      <c r="J10" s="67"/>
      <c r="K10" s="11"/>
      <c r="L10" s="11"/>
      <c r="M10" s="35"/>
      <c r="N10" s="67"/>
      <c r="O10" s="11"/>
      <c r="P10" s="11"/>
      <c r="Q10" s="35"/>
    </row>
    <row r="11" spans="1:17" x14ac:dyDescent="0.25">
      <c r="A11" s="11" t="s">
        <v>169</v>
      </c>
      <c r="B11" s="11" t="s">
        <v>42</v>
      </c>
      <c r="C11" s="11" t="s">
        <v>42</v>
      </c>
      <c r="D11" s="11" t="s">
        <v>42</v>
      </c>
      <c r="E11" s="35"/>
      <c r="F11" s="11" t="s">
        <v>42</v>
      </c>
      <c r="G11" s="11" t="s">
        <v>42</v>
      </c>
      <c r="H11" s="11" t="s">
        <v>42</v>
      </c>
      <c r="I11" s="35"/>
      <c r="J11" s="67" t="s">
        <v>168</v>
      </c>
      <c r="K11" s="11" t="s">
        <v>168</v>
      </c>
      <c r="L11" s="11" t="s">
        <v>168</v>
      </c>
      <c r="M11" s="35"/>
      <c r="N11" s="67" t="s">
        <v>168</v>
      </c>
      <c r="O11" s="11" t="s">
        <v>168</v>
      </c>
      <c r="P11" s="11" t="s">
        <v>168</v>
      </c>
      <c r="Q11" s="35"/>
    </row>
    <row r="12" spans="1:17" x14ac:dyDescent="0.25">
      <c r="A12" s="57" t="s">
        <v>167</v>
      </c>
      <c r="B12" s="55">
        <v>688</v>
      </c>
      <c r="C12" s="55">
        <v>286</v>
      </c>
      <c r="D12" s="55">
        <v>70</v>
      </c>
      <c r="E12" s="35"/>
      <c r="F12" s="55">
        <v>688</v>
      </c>
      <c r="G12" s="55">
        <v>286</v>
      </c>
      <c r="H12" s="55">
        <v>70</v>
      </c>
      <c r="I12" s="35"/>
      <c r="J12" s="55" t="s">
        <v>166</v>
      </c>
      <c r="K12" s="55">
        <v>78.3</v>
      </c>
      <c r="L12" s="55">
        <v>187.9</v>
      </c>
      <c r="M12" s="35"/>
      <c r="N12" s="55" t="s">
        <v>166</v>
      </c>
      <c r="O12" s="55">
        <v>78.3</v>
      </c>
      <c r="P12" s="55">
        <v>187.9</v>
      </c>
      <c r="Q12" s="35"/>
    </row>
    <row r="13" spans="1:17" ht="15.75" x14ac:dyDescent="0.25">
      <c r="A13" s="57" t="s">
        <v>165</v>
      </c>
      <c r="B13" s="65">
        <v>73</v>
      </c>
      <c r="C13" s="65">
        <v>76</v>
      </c>
      <c r="D13" s="65">
        <v>22</v>
      </c>
      <c r="E13" s="35"/>
      <c r="F13" s="65">
        <v>73</v>
      </c>
      <c r="G13" s="65">
        <v>76</v>
      </c>
      <c r="H13" s="65">
        <v>22</v>
      </c>
      <c r="I13" s="35"/>
      <c r="J13" s="55">
        <v>40</v>
      </c>
      <c r="K13" s="55">
        <v>42</v>
      </c>
      <c r="L13" s="55">
        <v>55</v>
      </c>
      <c r="M13" s="35"/>
      <c r="N13" s="55">
        <v>40</v>
      </c>
      <c r="O13" s="55">
        <v>42</v>
      </c>
      <c r="P13" s="55">
        <v>55</v>
      </c>
      <c r="Q13" s="35"/>
    </row>
    <row r="14" spans="1:17" ht="15.75" x14ac:dyDescent="0.25">
      <c r="A14" s="57" t="s">
        <v>164</v>
      </c>
      <c r="B14" s="61">
        <f>B12/B13</f>
        <v>9.4246575342465757</v>
      </c>
      <c r="C14" s="61">
        <f>C12/C13</f>
        <v>3.763157894736842</v>
      </c>
      <c r="D14" s="61">
        <f>D12/D13</f>
        <v>3.1818181818181817</v>
      </c>
      <c r="E14" s="35"/>
      <c r="F14" s="61">
        <f>F12/F13</f>
        <v>9.4246575342465757</v>
      </c>
      <c r="G14" s="61">
        <f>G12/G13</f>
        <v>3.763157894736842</v>
      </c>
      <c r="H14" s="61">
        <f>H12/H13</f>
        <v>3.1818181818181817</v>
      </c>
      <c r="I14" s="35"/>
      <c r="J14" s="60"/>
      <c r="K14" s="60">
        <f>K12/K13</f>
        <v>1.8642857142857143</v>
      </c>
      <c r="L14" s="60">
        <f>L12/L13</f>
        <v>3.4163636363636365</v>
      </c>
      <c r="M14" s="35"/>
      <c r="N14" s="60"/>
      <c r="O14" s="60">
        <f>O12/O13</f>
        <v>1.8642857142857143</v>
      </c>
      <c r="P14" s="60">
        <f>P12/P13</f>
        <v>3.4163636363636365</v>
      </c>
      <c r="Q14" s="35"/>
    </row>
    <row r="15" spans="1:17" ht="30" x14ac:dyDescent="0.25">
      <c r="A15" s="57" t="s">
        <v>163</v>
      </c>
      <c r="B15" s="58" t="s">
        <v>158</v>
      </c>
      <c r="C15" s="58" t="s">
        <v>158</v>
      </c>
      <c r="D15" s="58" t="s">
        <v>158</v>
      </c>
      <c r="E15" s="35"/>
      <c r="F15" s="58" t="s">
        <v>158</v>
      </c>
      <c r="G15" s="58" t="s">
        <v>158</v>
      </c>
      <c r="H15" s="58" t="s">
        <v>158</v>
      </c>
      <c r="I15" s="35"/>
      <c r="J15" s="55" t="s">
        <v>153</v>
      </c>
      <c r="K15" s="56" t="s">
        <v>152</v>
      </c>
      <c r="L15" s="56" t="s">
        <v>151</v>
      </c>
      <c r="M15" s="35"/>
      <c r="N15" s="55" t="s">
        <v>153</v>
      </c>
      <c r="O15" s="56" t="s">
        <v>152</v>
      </c>
      <c r="P15" s="56" t="s">
        <v>151</v>
      </c>
      <c r="Q15" s="35"/>
    </row>
    <row r="16" spans="1:17" x14ac:dyDescent="0.25">
      <c r="A16" s="50" t="s">
        <v>147</v>
      </c>
      <c r="B16" s="38"/>
      <c r="C16" s="38"/>
      <c r="D16" s="38"/>
      <c r="E16" s="52"/>
      <c r="F16" s="96">
        <v>225</v>
      </c>
      <c r="G16" s="96"/>
      <c r="H16" s="97"/>
      <c r="I16" s="52"/>
      <c r="J16" s="51" t="s">
        <v>146</v>
      </c>
      <c r="K16" s="51" t="s">
        <v>146</v>
      </c>
      <c r="L16" s="51" t="s">
        <v>146</v>
      </c>
      <c r="M16" s="52"/>
      <c r="N16" s="72"/>
      <c r="O16" s="72"/>
      <c r="P16" s="72"/>
      <c r="Q16" s="52"/>
    </row>
    <row r="17" spans="1:17" x14ac:dyDescent="0.25">
      <c r="A17" s="50" t="s">
        <v>145</v>
      </c>
      <c r="B17" s="38"/>
      <c r="C17" s="38"/>
      <c r="D17" s="38"/>
      <c r="E17" s="45"/>
      <c r="F17" s="98">
        <v>295</v>
      </c>
      <c r="G17" s="99"/>
      <c r="H17" s="100"/>
      <c r="I17" s="45"/>
      <c r="J17" s="38"/>
      <c r="K17" s="38"/>
      <c r="L17" s="38"/>
      <c r="M17" s="45"/>
      <c r="N17" s="75"/>
      <c r="O17" s="38"/>
      <c r="P17" s="38"/>
      <c r="Q17" s="46"/>
    </row>
    <row r="18" spans="1:17" ht="30" x14ac:dyDescent="0.25">
      <c r="A18" s="41" t="s">
        <v>144</v>
      </c>
      <c r="B18" s="38"/>
      <c r="C18" s="38"/>
      <c r="D18" s="38"/>
      <c r="E18" s="36"/>
      <c r="F18" s="93" t="s">
        <v>208</v>
      </c>
      <c r="G18" s="95"/>
      <c r="H18" s="94"/>
      <c r="I18" s="36"/>
      <c r="J18" s="34"/>
      <c r="K18" s="34"/>
      <c r="L18" s="34"/>
      <c r="M18" s="36"/>
      <c r="N18" s="77"/>
      <c r="O18" s="34"/>
      <c r="P18" s="34"/>
      <c r="Q18" s="46"/>
    </row>
    <row r="19" spans="1:17" ht="30" x14ac:dyDescent="0.25">
      <c r="A19" s="41" t="s">
        <v>141</v>
      </c>
      <c r="B19" s="38"/>
      <c r="C19" s="38"/>
      <c r="D19" s="38"/>
      <c r="E19" s="35"/>
      <c r="F19" s="110">
        <v>3.5000000000000003E-2</v>
      </c>
      <c r="G19" s="108"/>
      <c r="H19" s="109"/>
      <c r="I19" s="80"/>
      <c r="J19" s="34"/>
      <c r="K19" s="34"/>
      <c r="L19" s="34"/>
      <c r="M19" s="35"/>
      <c r="N19" s="81"/>
      <c r="O19" s="81"/>
      <c r="P19" s="81"/>
      <c r="Q19" s="80"/>
    </row>
    <row r="20" spans="1:17" x14ac:dyDescent="0.25">
      <c r="E20" s="35"/>
      <c r="I20" s="80"/>
      <c r="M20" s="35"/>
    </row>
    <row r="21" spans="1:17" x14ac:dyDescent="0.25">
      <c r="A21" s="44" t="s">
        <v>221</v>
      </c>
      <c r="B21" s="147" t="s">
        <v>93</v>
      </c>
      <c r="C21" s="148"/>
      <c r="D21" s="145"/>
      <c r="E21" s="35"/>
      <c r="F21" s="137">
        <f>F16*1.035</f>
        <v>232.87499999999997</v>
      </c>
      <c r="G21" s="137"/>
      <c r="H21" s="137"/>
      <c r="I21" s="80"/>
      <c r="J21" s="144" t="s">
        <v>93</v>
      </c>
      <c r="K21" s="144"/>
      <c r="L21" s="144"/>
      <c r="M21" s="35"/>
      <c r="N21" s="144" t="s">
        <v>93</v>
      </c>
      <c r="O21" s="144"/>
      <c r="P21" s="144"/>
    </row>
    <row r="22" spans="1:17" x14ac:dyDescent="0.25">
      <c r="A22" s="44" t="s">
        <v>222</v>
      </c>
      <c r="B22" s="147" t="s">
        <v>93</v>
      </c>
      <c r="C22" s="148"/>
      <c r="D22" s="145"/>
      <c r="E22" s="35"/>
      <c r="F22" s="137">
        <f>F21*1.035</f>
        <v>241.02562499999996</v>
      </c>
      <c r="G22" s="137"/>
      <c r="H22" s="137"/>
      <c r="I22" s="80"/>
      <c r="J22" s="144" t="s">
        <v>93</v>
      </c>
      <c r="K22" s="144"/>
      <c r="L22" s="144"/>
      <c r="M22" s="35"/>
      <c r="N22" s="144" t="s">
        <v>93</v>
      </c>
      <c r="O22" s="144"/>
      <c r="P22" s="144"/>
    </row>
    <row r="23" spans="1:17" x14ac:dyDescent="0.25">
      <c r="A23" s="44" t="s">
        <v>223</v>
      </c>
      <c r="B23" s="147" t="s">
        <v>93</v>
      </c>
      <c r="C23" s="148"/>
      <c r="D23" s="145"/>
      <c r="E23" s="35"/>
      <c r="F23" s="137">
        <f>F22*1.035</f>
        <v>249.46152187499993</v>
      </c>
      <c r="G23" s="137"/>
      <c r="H23" s="137"/>
      <c r="I23" s="80"/>
      <c r="J23" s="144" t="s">
        <v>93</v>
      </c>
      <c r="K23" s="144"/>
      <c r="L23" s="144"/>
      <c r="M23" s="35"/>
      <c r="N23" s="144" t="s">
        <v>93</v>
      </c>
      <c r="O23" s="144"/>
      <c r="P23" s="144"/>
    </row>
    <row r="24" spans="1:17" x14ac:dyDescent="0.25">
      <c r="B24" s="147"/>
      <c r="C24" s="148"/>
      <c r="D24" s="145"/>
      <c r="E24" s="35"/>
      <c r="F24" s="10"/>
      <c r="I24" s="80"/>
      <c r="J24" s="144" t="s">
        <v>93</v>
      </c>
      <c r="K24" s="144"/>
      <c r="L24" s="144"/>
      <c r="M24" s="35"/>
      <c r="N24" s="144" t="s">
        <v>93</v>
      </c>
      <c r="O24" s="144"/>
      <c r="P24" s="144"/>
    </row>
    <row r="25" spans="1:17" x14ac:dyDescent="0.25">
      <c r="A25" s="44" t="s">
        <v>225</v>
      </c>
      <c r="B25" s="147" t="s">
        <v>93</v>
      </c>
      <c r="C25" s="148"/>
      <c r="D25" s="145"/>
      <c r="E25" s="35"/>
      <c r="F25" s="137">
        <f>F17*1.035</f>
        <v>305.32499999999999</v>
      </c>
      <c r="G25" s="137"/>
      <c r="H25" s="137"/>
      <c r="I25" s="80"/>
      <c r="J25" s="144" t="s">
        <v>93</v>
      </c>
      <c r="K25" s="144"/>
      <c r="L25" s="144"/>
      <c r="M25" s="35"/>
      <c r="N25" s="144" t="s">
        <v>93</v>
      </c>
      <c r="O25" s="144"/>
      <c r="P25" s="144"/>
    </row>
    <row r="26" spans="1:17" x14ac:dyDescent="0.25">
      <c r="A26" s="44" t="s">
        <v>226</v>
      </c>
      <c r="B26" s="147" t="s">
        <v>93</v>
      </c>
      <c r="C26" s="148"/>
      <c r="D26" s="145"/>
      <c r="E26" s="35"/>
      <c r="F26" s="137">
        <f>F25*1.035</f>
        <v>316.01137499999999</v>
      </c>
      <c r="G26" s="137"/>
      <c r="H26" s="137"/>
      <c r="I26" s="80"/>
      <c r="J26" s="144" t="s">
        <v>93</v>
      </c>
      <c r="K26" s="144"/>
      <c r="L26" s="144"/>
      <c r="M26" s="35"/>
      <c r="N26" s="144" t="s">
        <v>93</v>
      </c>
      <c r="O26" s="144"/>
      <c r="P26" s="144"/>
    </row>
    <row r="27" spans="1:17" x14ac:dyDescent="0.25">
      <c r="A27" s="11" t="s">
        <v>227</v>
      </c>
      <c r="B27" s="147" t="s">
        <v>93</v>
      </c>
      <c r="C27" s="148"/>
      <c r="D27" s="145"/>
      <c r="E27" s="35"/>
      <c r="F27" s="137">
        <f>F26*1.035</f>
        <v>327.07177312499994</v>
      </c>
      <c r="G27" s="137"/>
      <c r="H27" s="137"/>
      <c r="I27" s="80"/>
      <c r="J27" s="144" t="s">
        <v>93</v>
      </c>
      <c r="K27" s="144"/>
      <c r="L27" s="144"/>
      <c r="M27" s="35"/>
      <c r="N27" s="144" t="s">
        <v>93</v>
      </c>
      <c r="O27" s="144"/>
      <c r="P27" s="144"/>
    </row>
    <row r="28" spans="1:17" x14ac:dyDescent="0.25">
      <c r="B28" s="147"/>
      <c r="C28" s="148"/>
      <c r="D28" s="145"/>
      <c r="E28" s="35"/>
      <c r="F28" s="10"/>
      <c r="I28" s="80"/>
      <c r="M28" s="35"/>
    </row>
    <row r="29" spans="1:17" x14ac:dyDescent="0.25">
      <c r="A29" s="11" t="s">
        <v>228</v>
      </c>
      <c r="B29" s="147" t="s">
        <v>93</v>
      </c>
      <c r="C29" s="148"/>
      <c r="D29" s="145"/>
      <c r="E29" s="35"/>
      <c r="F29" s="137">
        <f>F17*(G13+F13+H13)/12+(F16*5)</f>
        <v>5328.75</v>
      </c>
      <c r="G29" s="137"/>
      <c r="H29" s="137"/>
      <c r="I29" s="80"/>
      <c r="M29" s="35"/>
    </row>
    <row r="30" spans="1:17" x14ac:dyDescent="0.25">
      <c r="A30" s="11" t="s">
        <v>229</v>
      </c>
      <c r="B30" s="147" t="s">
        <v>93</v>
      </c>
      <c r="C30" s="148"/>
      <c r="D30" s="145"/>
      <c r="E30" s="35"/>
      <c r="F30" s="137">
        <f>F29*1.035</f>
        <v>5515.2562499999995</v>
      </c>
      <c r="G30" s="137"/>
      <c r="H30" s="137"/>
      <c r="I30" s="80"/>
      <c r="M30" s="35"/>
    </row>
    <row r="31" spans="1:17" x14ac:dyDescent="0.25">
      <c r="A31" s="11" t="s">
        <v>230</v>
      </c>
      <c r="B31" s="147" t="s">
        <v>93</v>
      </c>
      <c r="C31" s="148"/>
      <c r="D31" s="145"/>
      <c r="E31" s="35"/>
      <c r="F31" s="137">
        <f t="shared" ref="F31:F32" si="0">F30*1.035</f>
        <v>5708.2902187499994</v>
      </c>
      <c r="G31" s="137"/>
      <c r="H31" s="137"/>
      <c r="I31" s="80"/>
      <c r="M31" s="35"/>
    </row>
    <row r="32" spans="1:17" x14ac:dyDescent="0.25">
      <c r="A32" s="11" t="s">
        <v>231</v>
      </c>
      <c r="B32" s="147" t="s">
        <v>93</v>
      </c>
      <c r="C32" s="148"/>
      <c r="D32" s="145"/>
      <c r="E32" s="35"/>
      <c r="F32" s="137">
        <f t="shared" si="0"/>
        <v>5908.0803764062493</v>
      </c>
      <c r="G32" s="137"/>
      <c r="H32" s="137"/>
      <c r="I32" s="80"/>
      <c r="M32" s="35"/>
    </row>
  </sheetData>
  <mergeCells count="56">
    <mergeCell ref="J27:L27"/>
    <mergeCell ref="N21:P21"/>
    <mergeCell ref="N22:P22"/>
    <mergeCell ref="N23:P23"/>
    <mergeCell ref="N24:P24"/>
    <mergeCell ref="N25:P25"/>
    <mergeCell ref="N26:P26"/>
    <mergeCell ref="N27:P27"/>
    <mergeCell ref="F29:H29"/>
    <mergeCell ref="F30:H30"/>
    <mergeCell ref="F31:H31"/>
    <mergeCell ref="F32:H32"/>
    <mergeCell ref="J21:L21"/>
    <mergeCell ref="J22:L22"/>
    <mergeCell ref="J23:L23"/>
    <mergeCell ref="J24:L24"/>
    <mergeCell ref="J25:L25"/>
    <mergeCell ref="J26:L26"/>
    <mergeCell ref="F21:H21"/>
    <mergeCell ref="F22:H22"/>
    <mergeCell ref="F23:H23"/>
    <mergeCell ref="F25:H25"/>
    <mergeCell ref="F26:H26"/>
    <mergeCell ref="F27:H27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N4:P4"/>
    <mergeCell ref="N3:P3"/>
    <mergeCell ref="N2:P2"/>
    <mergeCell ref="B1:D1"/>
    <mergeCell ref="F1:H1"/>
    <mergeCell ref="J1:L1"/>
    <mergeCell ref="N1:P1"/>
    <mergeCell ref="F19:H19"/>
    <mergeCell ref="F18:H18"/>
    <mergeCell ref="F16:H16"/>
    <mergeCell ref="F17:H17"/>
    <mergeCell ref="F4:H4"/>
    <mergeCell ref="F3:H3"/>
    <mergeCell ref="F2:H2"/>
    <mergeCell ref="B2:D2"/>
    <mergeCell ref="B3:D3"/>
    <mergeCell ref="B4:D4"/>
    <mergeCell ref="J2:L2"/>
    <mergeCell ref="J3:L3"/>
    <mergeCell ref="J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BDDD-2B7D-4294-89AD-AFBA6F36C440}">
  <dimension ref="A1:S32"/>
  <sheetViews>
    <sheetView topLeftCell="A18" workbookViewId="0">
      <selection activeCell="L34" sqref="L34"/>
    </sheetView>
  </sheetViews>
  <sheetFormatPr defaultRowHeight="15" x14ac:dyDescent="0.25"/>
  <cols>
    <col min="1" max="1" width="34.140625" style="11" customWidth="1"/>
    <col min="2" max="3" width="7.5703125" customWidth="1"/>
    <col min="4" max="4" width="6.85546875" customWidth="1"/>
    <col min="5" max="5" width="10" customWidth="1"/>
    <col min="6" max="6" width="7.5703125" customWidth="1"/>
    <col min="7" max="7" width="9.7109375" customWidth="1"/>
    <col min="8" max="9" width="7.5703125" customWidth="1"/>
    <col min="10" max="10" width="1.28515625" customWidth="1"/>
    <col min="11" max="12" width="7.5703125" customWidth="1"/>
    <col min="13" max="13" width="6.85546875" customWidth="1"/>
    <col min="14" max="14" width="10" customWidth="1"/>
    <col min="15" max="15" width="7.5703125" customWidth="1"/>
    <col min="16" max="16" width="9.7109375" customWidth="1"/>
    <col min="17" max="18" width="7.5703125" customWidth="1"/>
    <col min="19" max="19" width="1.28515625" customWidth="1"/>
  </cols>
  <sheetData>
    <row r="1" spans="1:19" s="3" customFormat="1" x14ac:dyDescent="0.25">
      <c r="A1" s="12"/>
      <c r="B1" s="124" t="s">
        <v>218</v>
      </c>
      <c r="C1" s="121"/>
      <c r="D1" s="121"/>
      <c r="E1" s="121"/>
      <c r="F1" s="121"/>
      <c r="G1" s="121"/>
      <c r="H1" s="121"/>
      <c r="I1" s="121"/>
      <c r="J1" s="122"/>
      <c r="K1" s="121" t="s">
        <v>217</v>
      </c>
      <c r="L1" s="121"/>
      <c r="M1" s="121"/>
      <c r="N1" s="121"/>
      <c r="O1" s="121"/>
      <c r="P1" s="121"/>
      <c r="Q1" s="121"/>
      <c r="R1" s="121"/>
    </row>
    <row r="2" spans="1:19" x14ac:dyDescent="0.25">
      <c r="A2" s="11" t="s">
        <v>207</v>
      </c>
      <c r="B2" s="91" t="s">
        <v>202</v>
      </c>
      <c r="C2" s="91"/>
      <c r="D2" s="91"/>
      <c r="E2" s="91"/>
      <c r="F2" s="91"/>
      <c r="G2" s="91"/>
      <c r="H2" s="91"/>
      <c r="I2" s="91"/>
      <c r="J2" s="36"/>
      <c r="K2" s="91" t="s">
        <v>202</v>
      </c>
      <c r="L2" s="91"/>
      <c r="M2" s="91"/>
      <c r="N2" s="91"/>
      <c r="O2" s="91"/>
      <c r="P2" s="91"/>
      <c r="Q2" s="91"/>
      <c r="R2" s="91"/>
      <c r="S2" s="36"/>
    </row>
    <row r="3" spans="1:19" x14ac:dyDescent="0.25">
      <c r="A3" s="11" t="s">
        <v>199</v>
      </c>
      <c r="B3" s="91" t="s">
        <v>194</v>
      </c>
      <c r="C3" s="91"/>
      <c r="D3" s="91"/>
      <c r="E3" s="91"/>
      <c r="F3" s="91"/>
      <c r="G3" s="91"/>
      <c r="H3" s="91"/>
      <c r="I3" s="91"/>
      <c r="J3" s="36"/>
      <c r="K3" s="91" t="s">
        <v>194</v>
      </c>
      <c r="L3" s="91"/>
      <c r="M3" s="91"/>
      <c r="N3" s="91"/>
      <c r="O3" s="91"/>
      <c r="P3" s="91"/>
      <c r="Q3" s="91"/>
      <c r="R3" s="91"/>
      <c r="S3" s="36"/>
    </row>
    <row r="4" spans="1:19" ht="30" x14ac:dyDescent="0.25">
      <c r="A4" s="37" t="s">
        <v>191</v>
      </c>
      <c r="B4" s="91" t="s">
        <v>42</v>
      </c>
      <c r="C4" s="91"/>
      <c r="D4" s="91"/>
      <c r="E4" s="91"/>
      <c r="F4" s="91"/>
      <c r="G4" s="91"/>
      <c r="H4" s="91"/>
      <c r="I4" s="91"/>
      <c r="J4" s="36"/>
      <c r="K4" s="91" t="s">
        <v>42</v>
      </c>
      <c r="L4" s="91"/>
      <c r="M4" s="91"/>
      <c r="N4" s="91"/>
      <c r="O4" s="91"/>
      <c r="P4" s="91"/>
      <c r="Q4" s="91"/>
      <c r="R4" s="91"/>
      <c r="S4" s="36"/>
    </row>
    <row r="5" spans="1:19" ht="30" x14ac:dyDescent="0.25">
      <c r="A5" s="37" t="s">
        <v>189</v>
      </c>
      <c r="B5" s="33" t="s">
        <v>180</v>
      </c>
      <c r="C5" s="33" t="s">
        <v>179</v>
      </c>
      <c r="D5" s="33" t="s">
        <v>178</v>
      </c>
      <c r="E5" s="33" t="s">
        <v>187</v>
      </c>
      <c r="F5" s="33" t="s">
        <v>186</v>
      </c>
      <c r="G5" s="33" t="s">
        <v>185</v>
      </c>
      <c r="H5" s="33" t="s">
        <v>176</v>
      </c>
      <c r="I5" s="37" t="s">
        <v>184</v>
      </c>
      <c r="J5" s="68"/>
      <c r="K5" s="33" t="s">
        <v>180</v>
      </c>
      <c r="L5" s="33" t="s">
        <v>179</v>
      </c>
      <c r="M5" s="33" t="s">
        <v>178</v>
      </c>
      <c r="N5" s="33" t="s">
        <v>187</v>
      </c>
      <c r="O5" s="33" t="s">
        <v>186</v>
      </c>
      <c r="P5" s="33" t="s">
        <v>185</v>
      </c>
      <c r="Q5" s="33" t="s">
        <v>176</v>
      </c>
      <c r="R5" s="37" t="s">
        <v>184</v>
      </c>
      <c r="S5" s="68"/>
    </row>
    <row r="6" spans="1:19" x14ac:dyDescent="0.25">
      <c r="A6" s="11" t="s">
        <v>175</v>
      </c>
      <c r="B6" s="11"/>
      <c r="C6" s="11"/>
      <c r="D6" s="11" t="s">
        <v>80</v>
      </c>
      <c r="E6" s="11" t="s">
        <v>80</v>
      </c>
      <c r="F6" s="11"/>
      <c r="G6" s="11"/>
      <c r="H6" s="11"/>
      <c r="I6" s="11" t="s">
        <v>80</v>
      </c>
      <c r="J6" s="35"/>
      <c r="K6" s="11"/>
      <c r="L6" s="11"/>
      <c r="M6" s="11" t="s">
        <v>80</v>
      </c>
      <c r="N6" s="11" t="s">
        <v>80</v>
      </c>
      <c r="O6" s="11"/>
      <c r="P6" s="11"/>
      <c r="Q6" s="11"/>
      <c r="R6" s="11" t="s">
        <v>80</v>
      </c>
      <c r="S6" s="35"/>
    </row>
    <row r="7" spans="1:19" x14ac:dyDescent="0.25">
      <c r="A7" s="54" t="s">
        <v>174</v>
      </c>
      <c r="B7" s="11"/>
      <c r="C7" s="11">
        <v>40</v>
      </c>
      <c r="F7" s="11">
        <v>40</v>
      </c>
      <c r="G7" s="11">
        <v>40</v>
      </c>
      <c r="H7" s="11"/>
      <c r="J7" s="35"/>
      <c r="K7" s="11"/>
      <c r="L7" s="11">
        <v>40</v>
      </c>
      <c r="O7" s="11">
        <v>40</v>
      </c>
      <c r="P7" s="11">
        <v>40</v>
      </c>
      <c r="Q7" s="11"/>
      <c r="S7" s="35"/>
    </row>
    <row r="8" spans="1:19" x14ac:dyDescent="0.25">
      <c r="A8" s="54" t="s">
        <v>172</v>
      </c>
      <c r="B8" s="11"/>
      <c r="C8" s="11"/>
      <c r="D8" s="11"/>
      <c r="E8" s="11"/>
      <c r="F8" s="11"/>
      <c r="G8" s="11"/>
      <c r="H8" s="11"/>
      <c r="I8" s="11"/>
      <c r="J8" s="35"/>
      <c r="K8" s="11"/>
      <c r="L8" s="11"/>
      <c r="M8" s="11"/>
      <c r="N8" s="11"/>
      <c r="O8" s="11"/>
      <c r="P8" s="11"/>
      <c r="Q8" s="11"/>
      <c r="R8" s="11"/>
      <c r="S8" s="35"/>
    </row>
    <row r="9" spans="1:19" x14ac:dyDescent="0.25">
      <c r="A9" s="54" t="s">
        <v>171</v>
      </c>
      <c r="B9" s="11"/>
      <c r="C9" s="11"/>
      <c r="D9" s="11"/>
      <c r="E9" s="11"/>
      <c r="F9" s="11"/>
      <c r="G9" s="11"/>
      <c r="H9" s="11"/>
      <c r="I9" s="11"/>
      <c r="J9" s="35"/>
      <c r="K9" s="11"/>
      <c r="L9" s="11"/>
      <c r="M9" s="11"/>
      <c r="N9" s="11"/>
      <c r="O9" s="11"/>
      <c r="P9" s="11"/>
      <c r="Q9" s="11"/>
      <c r="R9" s="11"/>
      <c r="S9" s="35"/>
    </row>
    <row r="10" spans="1:19" x14ac:dyDescent="0.25">
      <c r="A10" s="54" t="s">
        <v>170</v>
      </c>
      <c r="B10" s="11">
        <v>100</v>
      </c>
      <c r="C10" s="11"/>
      <c r="D10" s="11"/>
      <c r="E10" s="11"/>
      <c r="F10" s="11"/>
      <c r="G10" s="11"/>
      <c r="H10" s="11">
        <v>100</v>
      </c>
      <c r="I10" s="11"/>
      <c r="J10" s="35"/>
      <c r="K10" s="11">
        <v>100</v>
      </c>
      <c r="L10" s="11"/>
      <c r="M10" s="11"/>
      <c r="N10" s="11"/>
      <c r="O10" s="11"/>
      <c r="P10" s="11"/>
      <c r="Q10" s="11">
        <v>100</v>
      </c>
      <c r="R10" s="11"/>
      <c r="S10" s="35"/>
    </row>
    <row r="11" spans="1:19" x14ac:dyDescent="0.25">
      <c r="A11" s="11" t="s">
        <v>169</v>
      </c>
      <c r="B11" s="11" t="s">
        <v>168</v>
      </c>
      <c r="C11" s="11" t="s">
        <v>168</v>
      </c>
      <c r="D11" s="11" t="s">
        <v>168</v>
      </c>
      <c r="E11" s="11" t="s">
        <v>168</v>
      </c>
      <c r="F11" s="11" t="s">
        <v>168</v>
      </c>
      <c r="G11" s="11" t="s">
        <v>168</v>
      </c>
      <c r="H11" s="11" t="s">
        <v>168</v>
      </c>
      <c r="I11" s="11" t="s">
        <v>168</v>
      </c>
      <c r="J11" s="35"/>
      <c r="K11" s="11" t="s">
        <v>168</v>
      </c>
      <c r="L11" s="11" t="s">
        <v>168</v>
      </c>
      <c r="M11" s="11" t="s">
        <v>168</v>
      </c>
      <c r="N11" s="11" t="s">
        <v>168</v>
      </c>
      <c r="O11" s="11" t="s">
        <v>168</v>
      </c>
      <c r="P11" s="11" t="s">
        <v>168</v>
      </c>
      <c r="Q11" s="11" t="s">
        <v>168</v>
      </c>
      <c r="R11" s="11" t="s">
        <v>168</v>
      </c>
      <c r="S11" s="35"/>
    </row>
    <row r="12" spans="1:19" x14ac:dyDescent="0.25">
      <c r="A12" s="57" t="s">
        <v>167</v>
      </c>
      <c r="B12" s="55">
        <v>5107</v>
      </c>
      <c r="C12" s="55">
        <v>490</v>
      </c>
      <c r="D12" s="55">
        <v>523</v>
      </c>
      <c r="E12" s="55">
        <v>20</v>
      </c>
      <c r="F12" s="55">
        <v>85</v>
      </c>
      <c r="G12" s="55">
        <v>333</v>
      </c>
      <c r="H12" s="55">
        <v>744</v>
      </c>
      <c r="I12" s="11">
        <v>19</v>
      </c>
      <c r="J12" s="35"/>
      <c r="K12" s="55">
        <v>5107</v>
      </c>
      <c r="L12" s="55">
        <v>490</v>
      </c>
      <c r="M12" s="55">
        <v>523</v>
      </c>
      <c r="N12" s="55">
        <v>20</v>
      </c>
      <c r="O12" s="55">
        <v>85</v>
      </c>
      <c r="P12" s="55">
        <v>333</v>
      </c>
      <c r="Q12" s="55">
        <v>744</v>
      </c>
      <c r="R12" s="11">
        <v>19</v>
      </c>
      <c r="S12" s="35"/>
    </row>
    <row r="13" spans="1:19" x14ac:dyDescent="0.25">
      <c r="A13" s="57" t="s">
        <v>165</v>
      </c>
      <c r="B13" s="55">
        <v>180</v>
      </c>
      <c r="C13" s="56">
        <v>52</v>
      </c>
      <c r="D13" s="56">
        <v>26</v>
      </c>
      <c r="E13" s="56">
        <v>37</v>
      </c>
      <c r="F13" s="56">
        <v>26</v>
      </c>
      <c r="G13" s="55">
        <v>12</v>
      </c>
      <c r="H13" s="55">
        <v>35</v>
      </c>
      <c r="I13" s="11">
        <v>18</v>
      </c>
      <c r="J13" s="35"/>
      <c r="K13" s="55">
        <v>180</v>
      </c>
      <c r="L13" s="56">
        <v>52</v>
      </c>
      <c r="M13" s="56">
        <v>26</v>
      </c>
      <c r="N13" s="56">
        <v>37</v>
      </c>
      <c r="O13" s="56">
        <v>26</v>
      </c>
      <c r="P13" s="55">
        <v>12</v>
      </c>
      <c r="Q13" s="55">
        <v>35</v>
      </c>
      <c r="R13" s="11">
        <v>18</v>
      </c>
      <c r="S13" s="35"/>
    </row>
    <row r="14" spans="1:19" x14ac:dyDescent="0.25">
      <c r="A14" s="57" t="s">
        <v>164</v>
      </c>
      <c r="B14" s="60">
        <f>B12/B13</f>
        <v>28.372222222222224</v>
      </c>
      <c r="C14" s="60">
        <f>C12/C13</f>
        <v>9.4230769230769234</v>
      </c>
      <c r="D14" s="60">
        <f>D12/D13</f>
        <v>20.115384615384617</v>
      </c>
      <c r="E14" s="60">
        <f>E12/E13</f>
        <v>0.54054054054054057</v>
      </c>
      <c r="F14" s="60">
        <f>F12/F13</f>
        <v>3.2692307692307692</v>
      </c>
      <c r="G14" s="60">
        <f>G12/G13</f>
        <v>27.75</v>
      </c>
      <c r="H14" s="60">
        <f>H12/H13</f>
        <v>21.257142857142856</v>
      </c>
      <c r="I14" s="60">
        <f>I12/I13</f>
        <v>1.0555555555555556</v>
      </c>
      <c r="J14" s="35"/>
      <c r="K14" s="60">
        <f>K12/K13</f>
        <v>28.372222222222224</v>
      </c>
      <c r="L14" s="60">
        <f>L12/L13</f>
        <v>9.4230769230769234</v>
      </c>
      <c r="M14" s="60">
        <f>M12/M13</f>
        <v>20.115384615384617</v>
      </c>
      <c r="N14" s="60">
        <f>N12/N13</f>
        <v>0.54054054054054057</v>
      </c>
      <c r="O14" s="60">
        <f>O12/O13</f>
        <v>3.2692307692307692</v>
      </c>
      <c r="P14" s="60">
        <f>P12/P13</f>
        <v>27.75</v>
      </c>
      <c r="Q14" s="60">
        <f>Q12/Q13</f>
        <v>21.257142857142856</v>
      </c>
      <c r="R14" s="60">
        <f>R12/R13</f>
        <v>1.0555555555555556</v>
      </c>
      <c r="S14" s="35"/>
    </row>
    <row r="15" spans="1:19" ht="30" x14ac:dyDescent="0.25">
      <c r="A15" s="57" t="s">
        <v>163</v>
      </c>
      <c r="B15" s="55" t="s">
        <v>157</v>
      </c>
      <c r="C15" s="56"/>
      <c r="D15" s="56"/>
      <c r="E15" s="56" t="s">
        <v>156</v>
      </c>
      <c r="F15" s="56"/>
      <c r="G15" s="56" t="s">
        <v>155</v>
      </c>
      <c r="H15" s="55" t="s">
        <v>154</v>
      </c>
      <c r="I15" s="11"/>
      <c r="J15" s="35"/>
      <c r="K15" s="55" t="s">
        <v>157</v>
      </c>
      <c r="L15" s="56"/>
      <c r="M15" s="56"/>
      <c r="N15" s="56" t="s">
        <v>156</v>
      </c>
      <c r="O15" s="56"/>
      <c r="P15" s="56" t="s">
        <v>155</v>
      </c>
      <c r="Q15" s="55" t="s">
        <v>154</v>
      </c>
      <c r="R15" s="11"/>
      <c r="S15" s="35"/>
    </row>
    <row r="16" spans="1:19" x14ac:dyDescent="0.25">
      <c r="A16" s="50" t="s">
        <v>147</v>
      </c>
      <c r="B16" s="51" t="s">
        <v>146</v>
      </c>
      <c r="C16" s="51" t="s">
        <v>146</v>
      </c>
      <c r="D16" s="51" t="s">
        <v>146</v>
      </c>
      <c r="E16" s="51" t="s">
        <v>146</v>
      </c>
      <c r="F16" s="51" t="s">
        <v>146</v>
      </c>
      <c r="G16" s="51" t="s">
        <v>146</v>
      </c>
      <c r="H16" s="51" t="s">
        <v>146</v>
      </c>
      <c r="I16" s="51" t="s">
        <v>146</v>
      </c>
      <c r="J16" s="52"/>
      <c r="K16" s="51">
        <v>3450</v>
      </c>
      <c r="L16" s="51">
        <v>195</v>
      </c>
      <c r="M16" s="72"/>
      <c r="N16" s="72"/>
      <c r="O16" s="107">
        <v>195</v>
      </c>
      <c r="P16" s="97"/>
      <c r="Q16" s="51">
        <v>2450</v>
      </c>
      <c r="R16" s="73"/>
      <c r="S16" s="52"/>
    </row>
    <row r="17" spans="1:19" x14ac:dyDescent="0.25">
      <c r="A17" s="50" t="s">
        <v>145</v>
      </c>
      <c r="B17" s="44">
        <v>625</v>
      </c>
      <c r="C17" s="38"/>
      <c r="D17" s="38"/>
      <c r="E17" s="38"/>
      <c r="F17" s="38"/>
      <c r="G17" s="38"/>
      <c r="H17" s="44">
        <v>800</v>
      </c>
      <c r="I17" s="38"/>
      <c r="J17" s="46"/>
      <c r="K17" s="44">
        <v>595</v>
      </c>
      <c r="L17" s="44">
        <v>375</v>
      </c>
      <c r="M17" s="38"/>
      <c r="N17" s="38"/>
      <c r="O17" s="98">
        <v>375</v>
      </c>
      <c r="P17" s="100"/>
      <c r="Q17" s="44">
        <v>695</v>
      </c>
      <c r="R17" s="38"/>
      <c r="S17" s="45"/>
    </row>
    <row r="18" spans="1:19" ht="30" x14ac:dyDescent="0.25">
      <c r="A18" s="41" t="s">
        <v>144</v>
      </c>
      <c r="B18" s="11" t="s">
        <v>143</v>
      </c>
      <c r="C18" s="34"/>
      <c r="D18" s="34"/>
      <c r="E18" s="34"/>
      <c r="F18" s="34"/>
      <c r="G18" s="34"/>
      <c r="H18" s="11" t="s">
        <v>142</v>
      </c>
      <c r="I18" s="34"/>
      <c r="J18" s="42"/>
      <c r="K18" s="93" t="s">
        <v>208</v>
      </c>
      <c r="L18" s="94"/>
      <c r="M18" s="76"/>
      <c r="N18" s="76"/>
      <c r="O18" s="91" t="s">
        <v>208</v>
      </c>
      <c r="P18" s="91"/>
      <c r="Q18" s="19" t="s">
        <v>208</v>
      </c>
      <c r="R18" s="38"/>
      <c r="S18" s="36"/>
    </row>
    <row r="19" spans="1:19" ht="30" x14ac:dyDescent="0.25">
      <c r="A19" s="41" t="s">
        <v>141</v>
      </c>
      <c r="B19" s="154">
        <v>0.03</v>
      </c>
      <c r="C19" s="34"/>
      <c r="D19" s="34"/>
      <c r="E19" s="34"/>
      <c r="F19" s="34"/>
      <c r="G19" s="34"/>
      <c r="H19" s="154">
        <v>0.03</v>
      </c>
      <c r="I19" s="34"/>
      <c r="J19" s="36"/>
      <c r="K19" s="110">
        <v>3.5000000000000003E-2</v>
      </c>
      <c r="L19" s="109"/>
      <c r="M19" s="81"/>
      <c r="N19" s="81"/>
      <c r="O19" s="110">
        <v>3.5000000000000003E-2</v>
      </c>
      <c r="P19" s="108"/>
      <c r="Q19" s="109"/>
      <c r="R19" s="81"/>
      <c r="S19" s="80"/>
    </row>
    <row r="20" spans="1:19" x14ac:dyDescent="0.25">
      <c r="J20" s="36"/>
      <c r="S20" s="80"/>
    </row>
    <row r="21" spans="1:19" x14ac:dyDescent="0.25">
      <c r="A21" s="44" t="s">
        <v>221</v>
      </c>
      <c r="B21" s="44" t="s">
        <v>146</v>
      </c>
      <c r="C21" s="143" t="s">
        <v>93</v>
      </c>
      <c r="D21" s="143"/>
      <c r="E21" s="143"/>
      <c r="F21" s="143"/>
      <c r="G21" s="143"/>
      <c r="H21" s="44" t="s">
        <v>146</v>
      </c>
      <c r="I21" s="38" t="s">
        <v>93</v>
      </c>
      <c r="J21" s="36"/>
      <c r="K21" s="38">
        <f>K16*1.035</f>
        <v>3570.7499999999995</v>
      </c>
      <c r="L21" s="155">
        <f>L16*1.035</f>
        <v>201.82499999999999</v>
      </c>
      <c r="M21" s="143" t="s">
        <v>93</v>
      </c>
      <c r="N21" s="143"/>
      <c r="O21" s="137">
        <f>O16*1.035</f>
        <v>201.82499999999999</v>
      </c>
      <c r="P21" s="137"/>
      <c r="Q21" s="38">
        <f>Q16*1.035</f>
        <v>2535.75</v>
      </c>
      <c r="R21" s="38" t="s">
        <v>93</v>
      </c>
      <c r="S21" s="80"/>
    </row>
    <row r="22" spans="1:19" x14ac:dyDescent="0.25">
      <c r="A22" s="44" t="s">
        <v>222</v>
      </c>
      <c r="B22" s="44" t="s">
        <v>146</v>
      </c>
      <c r="C22" s="143" t="s">
        <v>93</v>
      </c>
      <c r="D22" s="143"/>
      <c r="E22" s="143"/>
      <c r="F22" s="143"/>
      <c r="G22" s="143"/>
      <c r="H22" s="44" t="s">
        <v>146</v>
      </c>
      <c r="I22" s="38" t="s">
        <v>93</v>
      </c>
      <c r="J22" s="36"/>
      <c r="K22" s="38">
        <f>K21*1.035</f>
        <v>3695.7262499999993</v>
      </c>
      <c r="L22" s="155">
        <f t="shared" ref="L22:Q23" si="0">L21*1.035</f>
        <v>208.88887499999998</v>
      </c>
      <c r="M22" s="143" t="s">
        <v>93</v>
      </c>
      <c r="N22" s="143"/>
      <c r="O22" s="137">
        <f t="shared" si="0"/>
        <v>208.88887499999998</v>
      </c>
      <c r="P22" s="137"/>
      <c r="Q22" s="38">
        <f t="shared" si="0"/>
        <v>2624.5012499999998</v>
      </c>
      <c r="R22" s="38" t="s">
        <v>93</v>
      </c>
      <c r="S22" s="80"/>
    </row>
    <row r="23" spans="1:19" x14ac:dyDescent="0.25">
      <c r="A23" s="44" t="s">
        <v>223</v>
      </c>
      <c r="B23" s="44" t="s">
        <v>146</v>
      </c>
      <c r="C23" s="143" t="s">
        <v>93</v>
      </c>
      <c r="D23" s="143"/>
      <c r="E23" s="143"/>
      <c r="F23" s="143"/>
      <c r="G23" s="143"/>
      <c r="H23" s="44" t="s">
        <v>146</v>
      </c>
      <c r="I23" s="38" t="s">
        <v>93</v>
      </c>
      <c r="J23" s="36"/>
      <c r="K23" s="38">
        <f>K22*1.035</f>
        <v>3825.076668749999</v>
      </c>
      <c r="L23" s="155">
        <f t="shared" si="0"/>
        <v>216.19998562499995</v>
      </c>
      <c r="M23" s="143" t="s">
        <v>93</v>
      </c>
      <c r="N23" s="143"/>
      <c r="O23" s="137">
        <f t="shared" ref="O23" si="1">O22*1.035</f>
        <v>216.19998562499995</v>
      </c>
      <c r="P23" s="137"/>
      <c r="Q23" s="38">
        <f t="shared" si="0"/>
        <v>2716.3587937499997</v>
      </c>
      <c r="R23" s="38" t="s">
        <v>93</v>
      </c>
      <c r="S23" s="80"/>
    </row>
    <row r="24" spans="1:19" x14ac:dyDescent="0.25">
      <c r="B24" s="44"/>
      <c r="C24" s="10"/>
      <c r="D24" s="10"/>
      <c r="E24" s="10"/>
      <c r="F24" s="10"/>
      <c r="G24" s="10"/>
      <c r="H24" s="10"/>
      <c r="I24" s="10"/>
      <c r="J24" s="36"/>
      <c r="K24" s="10"/>
      <c r="L24" s="10"/>
      <c r="M24" s="10"/>
      <c r="N24" s="10"/>
      <c r="O24" s="10"/>
      <c r="P24" s="10"/>
      <c r="Q24" s="10"/>
      <c r="R24" s="10"/>
      <c r="S24" s="80"/>
    </row>
    <row r="25" spans="1:19" x14ac:dyDescent="0.25">
      <c r="A25" s="44" t="s">
        <v>225</v>
      </c>
      <c r="B25" s="44">
        <f>B17*1.03</f>
        <v>643.75</v>
      </c>
      <c r="C25" s="149" t="s">
        <v>93</v>
      </c>
      <c r="D25" s="143"/>
      <c r="E25" s="143"/>
      <c r="F25" s="143"/>
      <c r="G25" s="143"/>
      <c r="H25" s="44">
        <f>H17*1.03</f>
        <v>824</v>
      </c>
      <c r="I25" s="38" t="s">
        <v>93</v>
      </c>
      <c r="J25" s="36"/>
      <c r="K25" s="44">
        <f>K17*1.035</f>
        <v>615.82499999999993</v>
      </c>
      <c r="L25" s="44">
        <f>L17*1.035</f>
        <v>388.12499999999994</v>
      </c>
      <c r="M25" s="143" t="s">
        <v>93</v>
      </c>
      <c r="N25" s="143"/>
      <c r="O25" s="137">
        <f>O17*1.035</f>
        <v>388.12499999999994</v>
      </c>
      <c r="P25" s="137"/>
      <c r="Q25" s="150">
        <f>Q17*1.035</f>
        <v>719.32499999999993</v>
      </c>
      <c r="R25" s="38" t="s">
        <v>93</v>
      </c>
      <c r="S25" s="80"/>
    </row>
    <row r="26" spans="1:19" x14ac:dyDescent="0.25">
      <c r="A26" s="44" t="s">
        <v>226</v>
      </c>
      <c r="B26" s="44">
        <f>B25*1.03</f>
        <v>663.0625</v>
      </c>
      <c r="C26" s="149" t="s">
        <v>93</v>
      </c>
      <c r="D26" s="143"/>
      <c r="E26" s="143"/>
      <c r="F26" s="143"/>
      <c r="G26" s="143"/>
      <c r="H26" s="44">
        <f>H25*1.03</f>
        <v>848.72</v>
      </c>
      <c r="I26" s="38" t="s">
        <v>93</v>
      </c>
      <c r="J26" s="36"/>
      <c r="K26" s="44">
        <f>K25*1.035</f>
        <v>637.37887499999988</v>
      </c>
      <c r="L26" s="44">
        <f>L25*1.035</f>
        <v>401.70937499999991</v>
      </c>
      <c r="M26" s="143" t="s">
        <v>93</v>
      </c>
      <c r="N26" s="143"/>
      <c r="O26" s="137">
        <f>O25*1.035</f>
        <v>401.70937499999991</v>
      </c>
      <c r="P26" s="137"/>
      <c r="Q26" s="44">
        <f>Q25*1.035</f>
        <v>744.50137499999983</v>
      </c>
      <c r="R26" s="38" t="s">
        <v>93</v>
      </c>
      <c r="S26" s="80"/>
    </row>
    <row r="27" spans="1:19" x14ac:dyDescent="0.25">
      <c r="A27" s="11" t="s">
        <v>227</v>
      </c>
      <c r="B27" s="44">
        <f>B26*1.03</f>
        <v>682.95437500000003</v>
      </c>
      <c r="C27" s="149" t="s">
        <v>93</v>
      </c>
      <c r="D27" s="143"/>
      <c r="E27" s="143"/>
      <c r="F27" s="143"/>
      <c r="G27" s="143"/>
      <c r="H27" s="44">
        <f>H26*1.03</f>
        <v>874.1816</v>
      </c>
      <c r="I27" s="38" t="s">
        <v>93</v>
      </c>
      <c r="J27" s="36"/>
      <c r="K27" s="44">
        <f>K26*1.035</f>
        <v>659.68713562499977</v>
      </c>
      <c r="L27" s="44">
        <f>L26*1.035</f>
        <v>415.76920312499988</v>
      </c>
      <c r="M27" s="143" t="s">
        <v>93</v>
      </c>
      <c r="N27" s="143"/>
      <c r="O27" s="137">
        <f>O26*1.035</f>
        <v>415.76920312499988</v>
      </c>
      <c r="P27" s="137"/>
      <c r="Q27" s="44">
        <f>Q26*1.035</f>
        <v>770.55892312499975</v>
      </c>
      <c r="R27" s="38" t="s">
        <v>93</v>
      </c>
      <c r="S27" s="80"/>
    </row>
    <row r="28" spans="1:19" x14ac:dyDescent="0.25">
      <c r="B28" s="44"/>
      <c r="C28" s="10"/>
      <c r="D28" s="10"/>
      <c r="E28" s="10"/>
      <c r="F28" s="10"/>
      <c r="G28" s="10"/>
      <c r="H28" s="10"/>
      <c r="I28" s="10"/>
      <c r="J28" s="36"/>
      <c r="K28" s="151" t="s">
        <v>232</v>
      </c>
      <c r="L28" s="152"/>
      <c r="M28" s="10"/>
      <c r="N28" s="10"/>
      <c r="P28" s="152"/>
      <c r="Q28" s="152" t="s">
        <v>232</v>
      </c>
      <c r="R28" s="10"/>
      <c r="S28" s="80"/>
    </row>
    <row r="29" spans="1:19" x14ac:dyDescent="0.25">
      <c r="A29" s="11" t="s">
        <v>228</v>
      </c>
      <c r="B29" s="44">
        <f>B17*(B13/12)</f>
        <v>9375</v>
      </c>
      <c r="C29" s="149" t="s">
        <v>93</v>
      </c>
      <c r="D29" s="143"/>
      <c r="E29" s="143"/>
      <c r="F29" s="143"/>
      <c r="G29" s="143"/>
      <c r="H29" s="44">
        <f>H17*(H13/12)*1.03</f>
        <v>2403.333333333333</v>
      </c>
      <c r="I29" s="38" t="s">
        <v>93</v>
      </c>
      <c r="J29" s="36"/>
      <c r="K29" s="44">
        <f>K17*(K13/12)</f>
        <v>8925</v>
      </c>
      <c r="L29" s="44">
        <f>L17*(L13/12)</f>
        <v>1625</v>
      </c>
      <c r="M29" s="143" t="s">
        <v>93</v>
      </c>
      <c r="N29" s="143"/>
      <c r="O29" s="137">
        <f>O17*(O13/12)</f>
        <v>812.5</v>
      </c>
      <c r="P29" s="137"/>
      <c r="Q29" s="44">
        <f>Q17*(Q13/12)</f>
        <v>2027.0833333333333</v>
      </c>
      <c r="R29" s="38" t="s">
        <v>93</v>
      </c>
      <c r="S29" s="80"/>
    </row>
    <row r="30" spans="1:19" x14ac:dyDescent="0.25">
      <c r="A30" s="11" t="s">
        <v>229</v>
      </c>
      <c r="B30" s="44">
        <f>B29*1.03</f>
        <v>9656.25</v>
      </c>
      <c r="C30" s="149" t="s">
        <v>93</v>
      </c>
      <c r="D30" s="143"/>
      <c r="E30" s="143"/>
      <c r="F30" s="143"/>
      <c r="G30" s="143"/>
      <c r="H30" s="44">
        <f>H29*1.03</f>
        <v>2475.4333333333329</v>
      </c>
      <c r="I30" s="38" t="s">
        <v>93</v>
      </c>
      <c r="J30" s="36"/>
      <c r="K30" s="44">
        <f>K29*1.035</f>
        <v>9237.375</v>
      </c>
      <c r="L30" s="44">
        <f>L29*1.035</f>
        <v>1681.8749999999998</v>
      </c>
      <c r="M30" s="143" t="s">
        <v>93</v>
      </c>
      <c r="N30" s="143"/>
      <c r="O30" s="137">
        <f>O29*1.035</f>
        <v>840.93749999999989</v>
      </c>
      <c r="P30" s="137"/>
      <c r="Q30" s="44">
        <f>Q29*1.035</f>
        <v>2098.0312499999995</v>
      </c>
      <c r="R30" s="38" t="s">
        <v>93</v>
      </c>
      <c r="S30" s="80"/>
    </row>
    <row r="31" spans="1:19" x14ac:dyDescent="0.25">
      <c r="A31" s="11" t="s">
        <v>230</v>
      </c>
      <c r="B31" s="44">
        <f t="shared" ref="B31:B32" si="2">B30*1.03</f>
        <v>9945.9375</v>
      </c>
      <c r="C31" s="149" t="s">
        <v>93</v>
      </c>
      <c r="D31" s="143"/>
      <c r="E31" s="143"/>
      <c r="F31" s="143"/>
      <c r="G31" s="143"/>
      <c r="H31" s="44">
        <f t="shared" ref="H31:H32" si="3">H30*1.03</f>
        <v>2549.6963333333329</v>
      </c>
      <c r="I31" s="38" t="s">
        <v>93</v>
      </c>
      <c r="J31" s="36"/>
      <c r="K31" s="44">
        <f t="shared" ref="K31:L32" si="4">K30*1.035</f>
        <v>9560.6831249999996</v>
      </c>
      <c r="L31" s="44">
        <f t="shared" si="4"/>
        <v>1740.7406249999997</v>
      </c>
      <c r="M31" s="143" t="s">
        <v>93</v>
      </c>
      <c r="N31" s="143"/>
      <c r="O31" s="137">
        <f t="shared" ref="O31:Q32" si="5">O30*1.035</f>
        <v>870.37031249999984</v>
      </c>
      <c r="P31" s="137"/>
      <c r="Q31" s="44">
        <f t="shared" si="5"/>
        <v>2171.4623437499995</v>
      </c>
      <c r="R31" s="38" t="s">
        <v>93</v>
      </c>
      <c r="S31" s="80"/>
    </row>
    <row r="32" spans="1:19" x14ac:dyDescent="0.25">
      <c r="A32" s="11" t="s">
        <v>231</v>
      </c>
      <c r="B32" s="44">
        <f t="shared" si="2"/>
        <v>10244.315625000001</v>
      </c>
      <c r="C32" s="149" t="s">
        <v>93</v>
      </c>
      <c r="D32" s="143"/>
      <c r="E32" s="143"/>
      <c r="F32" s="143"/>
      <c r="G32" s="143"/>
      <c r="H32" s="44">
        <f t="shared" si="3"/>
        <v>2626.1872233333329</v>
      </c>
      <c r="I32" s="38" t="s">
        <v>93</v>
      </c>
      <c r="J32" s="36"/>
      <c r="K32" s="44">
        <f t="shared" si="4"/>
        <v>9895.3070343749987</v>
      </c>
      <c r="L32" s="44">
        <f t="shared" si="4"/>
        <v>1801.6665468749995</v>
      </c>
      <c r="M32" s="143" t="s">
        <v>93</v>
      </c>
      <c r="N32" s="143"/>
      <c r="O32" s="137">
        <f t="shared" si="5"/>
        <v>900.83327343749977</v>
      </c>
      <c r="P32" s="137"/>
      <c r="Q32" s="44">
        <f t="shared" si="5"/>
        <v>2247.4635257812492</v>
      </c>
      <c r="R32" s="38" t="s">
        <v>93</v>
      </c>
      <c r="S32" s="80"/>
    </row>
  </sheetData>
  <mergeCells count="44">
    <mergeCell ref="O32:P32"/>
    <mergeCell ref="O25:P25"/>
    <mergeCell ref="O26:P26"/>
    <mergeCell ref="O27:P27"/>
    <mergeCell ref="O29:P29"/>
    <mergeCell ref="O30:P30"/>
    <mergeCell ref="O31:P31"/>
    <mergeCell ref="C32:G32"/>
    <mergeCell ref="M25:N25"/>
    <mergeCell ref="M26:N26"/>
    <mergeCell ref="M27:N27"/>
    <mergeCell ref="M29:N29"/>
    <mergeCell ref="M30:N30"/>
    <mergeCell ref="M31:N31"/>
    <mergeCell ref="M32:N32"/>
    <mergeCell ref="C25:G25"/>
    <mergeCell ref="C26:G26"/>
    <mergeCell ref="C27:G27"/>
    <mergeCell ref="C29:G29"/>
    <mergeCell ref="C30:G30"/>
    <mergeCell ref="C31:G31"/>
    <mergeCell ref="C23:G23"/>
    <mergeCell ref="O21:P21"/>
    <mergeCell ref="O22:P22"/>
    <mergeCell ref="M21:N21"/>
    <mergeCell ref="M22:N22"/>
    <mergeCell ref="M23:N23"/>
    <mergeCell ref="O23:P23"/>
    <mergeCell ref="K4:R4"/>
    <mergeCell ref="K3:R3"/>
    <mergeCell ref="K2:R2"/>
    <mergeCell ref="K1:R1"/>
    <mergeCell ref="C21:G21"/>
    <mergeCell ref="C22:G22"/>
    <mergeCell ref="B2:I2"/>
    <mergeCell ref="B3:I3"/>
    <mergeCell ref="B4:I4"/>
    <mergeCell ref="B1:I1"/>
    <mergeCell ref="K19:L19"/>
    <mergeCell ref="O19:Q19"/>
    <mergeCell ref="K18:L18"/>
    <mergeCell ref="O18:P18"/>
    <mergeCell ref="O16:P16"/>
    <mergeCell ref="O17:P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5777-E80E-4C8E-98F6-907B5ABB107F}">
  <dimension ref="A1:L31"/>
  <sheetViews>
    <sheetView tabSelected="1" topLeftCell="A18" workbookViewId="0">
      <selection activeCell="B11" sqref="B11"/>
    </sheetView>
  </sheetViews>
  <sheetFormatPr defaultRowHeight="15" x14ac:dyDescent="0.25"/>
  <cols>
    <col min="1" max="1" width="34.140625" style="11" customWidth="1"/>
    <col min="2" max="2" width="8.5703125" customWidth="1"/>
    <col min="3" max="3" width="8.140625" customWidth="1"/>
    <col min="4" max="4" width="8.42578125" customWidth="1"/>
    <col min="5" max="5" width="7.5703125" customWidth="1"/>
    <col min="6" max="6" width="7.7109375" customWidth="1"/>
    <col min="7" max="7" width="1.28515625" customWidth="1"/>
    <col min="8" max="8" width="8.5703125" customWidth="1"/>
    <col min="9" max="9" width="8.140625" customWidth="1"/>
    <col min="10" max="10" width="8.42578125" customWidth="1"/>
    <col min="11" max="11" width="7.5703125" customWidth="1"/>
    <col min="12" max="12" width="7.7109375" customWidth="1"/>
  </cols>
  <sheetData>
    <row r="1" spans="1:12" x14ac:dyDescent="0.25">
      <c r="B1" s="123" t="s">
        <v>218</v>
      </c>
      <c r="C1" s="120"/>
      <c r="D1" s="120"/>
      <c r="E1" s="120"/>
      <c r="F1" s="120"/>
      <c r="G1" s="35"/>
      <c r="H1" s="120" t="s">
        <v>217</v>
      </c>
      <c r="I1" s="120"/>
      <c r="J1" s="120"/>
      <c r="K1" s="120"/>
      <c r="L1" s="120"/>
    </row>
    <row r="2" spans="1:12" x14ac:dyDescent="0.25">
      <c r="A2" s="11" t="s">
        <v>207</v>
      </c>
      <c r="B2" s="91" t="s">
        <v>200</v>
      </c>
      <c r="C2" s="91"/>
      <c r="D2" s="91"/>
      <c r="E2" s="91"/>
      <c r="F2" s="91"/>
      <c r="G2" s="36"/>
      <c r="H2" s="91" t="s">
        <v>200</v>
      </c>
      <c r="I2" s="91"/>
      <c r="J2" s="91"/>
      <c r="K2" s="91"/>
      <c r="L2" s="91"/>
    </row>
    <row r="3" spans="1:12" x14ac:dyDescent="0.25">
      <c r="A3" s="11" t="s">
        <v>199</v>
      </c>
      <c r="B3" s="91" t="s">
        <v>192</v>
      </c>
      <c r="C3" s="91"/>
      <c r="D3" s="91"/>
      <c r="E3" s="91"/>
      <c r="F3" s="91"/>
      <c r="G3" s="36"/>
      <c r="H3" s="91" t="s">
        <v>192</v>
      </c>
      <c r="I3" s="91"/>
      <c r="J3" s="91"/>
      <c r="K3" s="91"/>
      <c r="L3" s="91"/>
    </row>
    <row r="4" spans="1:12" ht="30" x14ac:dyDescent="0.25">
      <c r="A4" s="37" t="s">
        <v>191</v>
      </c>
      <c r="B4" s="91" t="s">
        <v>42</v>
      </c>
      <c r="C4" s="91"/>
      <c r="D4" s="91"/>
      <c r="E4" s="91"/>
      <c r="F4" s="91"/>
      <c r="G4" s="36"/>
      <c r="H4" s="91" t="s">
        <v>42</v>
      </c>
      <c r="I4" s="91"/>
      <c r="J4" s="91"/>
      <c r="K4" s="91"/>
      <c r="L4" s="91"/>
    </row>
    <row r="5" spans="1:12" ht="30" x14ac:dyDescent="0.25">
      <c r="A5" s="37" t="s">
        <v>189</v>
      </c>
      <c r="B5" s="33" t="s">
        <v>180</v>
      </c>
      <c r="C5" s="33" t="s">
        <v>179</v>
      </c>
      <c r="D5" s="33" t="s">
        <v>178</v>
      </c>
      <c r="E5" s="33" t="s">
        <v>177</v>
      </c>
      <c r="F5" s="33" t="s">
        <v>176</v>
      </c>
      <c r="G5" s="68"/>
      <c r="H5" s="33" t="s">
        <v>180</v>
      </c>
      <c r="I5" s="33" t="s">
        <v>179</v>
      </c>
      <c r="J5" s="33" t="s">
        <v>178</v>
      </c>
      <c r="K5" s="33" t="s">
        <v>177</v>
      </c>
      <c r="L5" s="33" t="s">
        <v>176</v>
      </c>
    </row>
    <row r="6" spans="1:12" x14ac:dyDescent="0.25">
      <c r="A6" s="11" t="s">
        <v>175</v>
      </c>
      <c r="B6" s="11"/>
      <c r="C6" s="11"/>
      <c r="D6" s="11"/>
      <c r="E6" s="11"/>
      <c r="F6" s="11"/>
      <c r="G6" s="35"/>
      <c r="H6" s="11"/>
      <c r="I6" s="11"/>
      <c r="J6" s="11"/>
      <c r="K6" s="11"/>
      <c r="L6" s="11"/>
    </row>
    <row r="7" spans="1:12" x14ac:dyDescent="0.25">
      <c r="A7" s="54" t="s">
        <v>174</v>
      </c>
      <c r="B7" s="11"/>
      <c r="C7" s="11">
        <v>30</v>
      </c>
      <c r="D7" s="11">
        <v>30</v>
      </c>
      <c r="E7" s="11">
        <v>30</v>
      </c>
      <c r="F7" s="11"/>
      <c r="G7" s="35"/>
      <c r="H7" s="11"/>
      <c r="I7" s="11">
        <v>30</v>
      </c>
      <c r="J7" s="11">
        <v>30</v>
      </c>
      <c r="K7" s="11">
        <v>30</v>
      </c>
      <c r="L7" s="11"/>
    </row>
    <row r="8" spans="1:12" x14ac:dyDescent="0.25">
      <c r="A8" s="54" t="s">
        <v>172</v>
      </c>
      <c r="B8" s="11"/>
      <c r="C8" s="11"/>
      <c r="D8" s="11"/>
      <c r="E8" s="11"/>
      <c r="F8" s="11"/>
      <c r="G8" s="35"/>
      <c r="H8" s="11"/>
      <c r="I8" s="11"/>
      <c r="J8" s="11"/>
      <c r="K8" s="11"/>
      <c r="L8" s="11"/>
    </row>
    <row r="9" spans="1:12" x14ac:dyDescent="0.25">
      <c r="A9" s="54" t="s">
        <v>171</v>
      </c>
      <c r="B9" s="11"/>
      <c r="C9" s="11"/>
      <c r="D9" s="11"/>
      <c r="E9" s="11"/>
      <c r="F9" s="11"/>
      <c r="G9" s="35"/>
      <c r="H9" s="11"/>
      <c r="I9" s="11"/>
      <c r="J9" s="11"/>
      <c r="K9" s="11"/>
      <c r="L9" s="11"/>
    </row>
    <row r="10" spans="1:12" x14ac:dyDescent="0.25">
      <c r="A10" s="54" t="s">
        <v>170</v>
      </c>
      <c r="B10" s="11" t="s">
        <v>233</v>
      </c>
      <c r="C10" s="11"/>
      <c r="D10" s="11"/>
      <c r="E10" s="11"/>
      <c r="F10" s="11">
        <v>100</v>
      </c>
      <c r="G10" s="35"/>
      <c r="H10" s="11" t="s">
        <v>233</v>
      </c>
      <c r="I10" s="11"/>
      <c r="J10" s="11"/>
      <c r="K10" s="11"/>
      <c r="L10" s="11">
        <v>100</v>
      </c>
    </row>
    <row r="11" spans="1:12" x14ac:dyDescent="0.25">
      <c r="A11" s="11" t="s">
        <v>169</v>
      </c>
      <c r="B11" s="11" t="s">
        <v>42</v>
      </c>
      <c r="C11" s="11" t="s">
        <v>42</v>
      </c>
      <c r="D11" s="11" t="s">
        <v>42</v>
      </c>
      <c r="E11" s="11" t="s">
        <v>42</v>
      </c>
      <c r="F11" s="11" t="s">
        <v>42</v>
      </c>
      <c r="G11" s="35"/>
      <c r="H11" s="11" t="s">
        <v>42</v>
      </c>
      <c r="I11" s="11" t="s">
        <v>42</v>
      </c>
      <c r="J11" s="11" t="s">
        <v>42</v>
      </c>
      <c r="K11" s="11" t="s">
        <v>42</v>
      </c>
      <c r="L11" s="11" t="s">
        <v>42</v>
      </c>
    </row>
    <row r="12" spans="1:12" x14ac:dyDescent="0.25">
      <c r="A12" s="57" t="s">
        <v>167</v>
      </c>
      <c r="B12" s="55">
        <v>3082</v>
      </c>
      <c r="C12" s="55">
        <v>681</v>
      </c>
      <c r="D12" s="55">
        <v>225</v>
      </c>
      <c r="E12" s="55">
        <v>266</v>
      </c>
      <c r="F12" s="56">
        <v>2476</v>
      </c>
      <c r="G12" s="35"/>
      <c r="H12" s="55">
        <v>3082</v>
      </c>
      <c r="I12" s="55">
        <v>681</v>
      </c>
      <c r="J12" s="55">
        <v>225</v>
      </c>
      <c r="K12" s="55">
        <v>266</v>
      </c>
      <c r="L12" s="56">
        <v>2476</v>
      </c>
    </row>
    <row r="13" spans="1:12" x14ac:dyDescent="0.25">
      <c r="A13" s="57" t="s">
        <v>165</v>
      </c>
      <c r="B13" s="64">
        <f>B12/B14</f>
        <v>128.41666666666666</v>
      </c>
      <c r="C13" s="55">
        <v>100</v>
      </c>
      <c r="D13" s="55">
        <v>52</v>
      </c>
      <c r="E13" s="55">
        <v>62</v>
      </c>
      <c r="F13" s="56">
        <v>60</v>
      </c>
      <c r="G13" s="35"/>
      <c r="H13" s="64">
        <f>H12/H14</f>
        <v>128.41666666666666</v>
      </c>
      <c r="I13" s="55">
        <v>100</v>
      </c>
      <c r="J13" s="55">
        <v>52</v>
      </c>
      <c r="K13" s="55">
        <v>62</v>
      </c>
      <c r="L13" s="56">
        <v>60</v>
      </c>
    </row>
    <row r="14" spans="1:12" x14ac:dyDescent="0.25">
      <c r="A14" s="57" t="s">
        <v>164</v>
      </c>
      <c r="B14" s="55">
        <v>24</v>
      </c>
      <c r="C14" s="60">
        <f>C12/C13</f>
        <v>6.81</v>
      </c>
      <c r="D14" s="60">
        <f>D12/D13</f>
        <v>4.3269230769230766</v>
      </c>
      <c r="E14" s="60">
        <f>E12/E13</f>
        <v>4.290322580645161</v>
      </c>
      <c r="F14" s="59">
        <f>F12/F13</f>
        <v>41.266666666666666</v>
      </c>
      <c r="G14" s="35"/>
      <c r="H14" s="55">
        <v>24</v>
      </c>
      <c r="I14" s="60">
        <f>I12/I13</f>
        <v>6.81</v>
      </c>
      <c r="J14" s="60">
        <f>J12/J13</f>
        <v>4.3269230769230766</v>
      </c>
      <c r="K14" s="60">
        <f>K12/K13</f>
        <v>4.290322580645161</v>
      </c>
      <c r="L14" s="59">
        <f>L12/L13</f>
        <v>41.266666666666666</v>
      </c>
    </row>
    <row r="15" spans="1:12" ht="45" x14ac:dyDescent="0.25">
      <c r="A15" s="57" t="s">
        <v>163</v>
      </c>
      <c r="B15" s="55" t="s">
        <v>150</v>
      </c>
      <c r="C15" s="56" t="s">
        <v>149</v>
      </c>
      <c r="D15" s="56" t="s">
        <v>149</v>
      </c>
      <c r="E15" s="56" t="s">
        <v>149</v>
      </c>
      <c r="F15" s="56" t="s">
        <v>148</v>
      </c>
      <c r="G15" s="35"/>
      <c r="H15" s="55" t="s">
        <v>150</v>
      </c>
      <c r="I15" s="56" t="s">
        <v>149</v>
      </c>
      <c r="J15" s="56" t="s">
        <v>149</v>
      </c>
      <c r="K15" s="56" t="s">
        <v>149</v>
      </c>
      <c r="L15" s="56" t="s">
        <v>148</v>
      </c>
    </row>
    <row r="16" spans="1:12" x14ac:dyDescent="0.25">
      <c r="A16" s="50" t="s">
        <v>147</v>
      </c>
      <c r="B16" s="51">
        <v>0</v>
      </c>
      <c r="C16" s="38"/>
      <c r="D16" s="38"/>
      <c r="E16" s="38"/>
      <c r="F16" s="51">
        <v>0</v>
      </c>
      <c r="G16" s="52"/>
      <c r="H16" s="51">
        <v>2495</v>
      </c>
      <c r="I16" s="107">
        <v>175</v>
      </c>
      <c r="J16" s="96"/>
      <c r="K16" s="97"/>
      <c r="L16" s="51">
        <v>2495</v>
      </c>
    </row>
    <row r="17" spans="1:12" x14ac:dyDescent="0.25">
      <c r="A17" s="50" t="s">
        <v>145</v>
      </c>
      <c r="B17" s="44">
        <v>675</v>
      </c>
      <c r="C17" s="38"/>
      <c r="D17" s="38"/>
      <c r="E17" s="38"/>
      <c r="F17" s="44">
        <v>675</v>
      </c>
      <c r="G17" s="45"/>
      <c r="H17" s="44">
        <v>595</v>
      </c>
      <c r="I17" s="98">
        <v>345</v>
      </c>
      <c r="J17" s="99"/>
      <c r="K17" s="100"/>
      <c r="L17" s="44">
        <v>595</v>
      </c>
    </row>
    <row r="18" spans="1:12" ht="30" x14ac:dyDescent="0.25">
      <c r="A18" s="41" t="s">
        <v>144</v>
      </c>
      <c r="B18" s="11" t="s">
        <v>142</v>
      </c>
      <c r="C18" s="38"/>
      <c r="D18" s="38"/>
      <c r="E18" s="38"/>
      <c r="F18" s="11" t="s">
        <v>142</v>
      </c>
      <c r="G18" s="45"/>
      <c r="H18" s="93" t="s">
        <v>208</v>
      </c>
      <c r="I18" s="95"/>
      <c r="J18" s="95"/>
      <c r="K18" s="94"/>
      <c r="L18" s="23" t="s">
        <v>208</v>
      </c>
    </row>
    <row r="19" spans="1:12" ht="31.5" customHeight="1" x14ac:dyDescent="0.25">
      <c r="A19" s="41" t="s">
        <v>141</v>
      </c>
      <c r="B19" s="136">
        <v>0.03</v>
      </c>
      <c r="C19" s="125"/>
      <c r="D19" s="125"/>
      <c r="E19" s="125"/>
      <c r="F19" s="136">
        <v>0.03</v>
      </c>
      <c r="G19" s="80"/>
      <c r="H19" s="126">
        <v>3.5000000000000003E-2</v>
      </c>
      <c r="I19" s="127"/>
      <c r="J19" s="127"/>
      <c r="K19" s="128"/>
      <c r="L19" s="129">
        <v>3.5000000000000003E-2</v>
      </c>
    </row>
    <row r="20" spans="1:12" s="10" customFormat="1" x14ac:dyDescent="0.25">
      <c r="A20" s="44" t="s">
        <v>221</v>
      </c>
      <c r="B20" s="44">
        <v>0</v>
      </c>
      <c r="C20" s="44"/>
      <c r="D20" s="44"/>
      <c r="E20" s="44"/>
      <c r="F20" s="44"/>
      <c r="G20" s="45"/>
      <c r="H20" s="44">
        <f>H16*1.035</f>
        <v>2582.3249999999998</v>
      </c>
      <c r="I20" s="98">
        <f t="shared" ref="I20:L20" si="0">I16*1.035</f>
        <v>181.125</v>
      </c>
      <c r="J20" s="99"/>
      <c r="K20" s="100"/>
      <c r="L20" s="44">
        <f t="shared" si="0"/>
        <v>2582.3249999999998</v>
      </c>
    </row>
    <row r="21" spans="1:12" s="10" customFormat="1" x14ac:dyDescent="0.25">
      <c r="A21" s="44" t="s">
        <v>222</v>
      </c>
      <c r="B21" s="44">
        <v>0</v>
      </c>
      <c r="C21" s="44"/>
      <c r="D21" s="44"/>
      <c r="E21" s="44"/>
      <c r="F21" s="44"/>
      <c r="G21" s="45"/>
      <c r="H21" s="44">
        <f>H20*1.035</f>
        <v>2672.7063749999998</v>
      </c>
      <c r="I21" s="98">
        <f t="shared" ref="I21:L22" si="1">I20*1.035</f>
        <v>187.46437499999999</v>
      </c>
      <c r="J21" s="99"/>
      <c r="K21" s="100"/>
      <c r="L21" s="44">
        <f t="shared" si="1"/>
        <v>2672.7063749999998</v>
      </c>
    </row>
    <row r="22" spans="1:12" s="10" customFormat="1" x14ac:dyDescent="0.25">
      <c r="A22" s="44" t="s">
        <v>223</v>
      </c>
      <c r="B22" s="44">
        <v>0</v>
      </c>
      <c r="C22" s="44"/>
      <c r="D22" s="44"/>
      <c r="E22" s="44"/>
      <c r="F22" s="44"/>
      <c r="G22" s="45"/>
      <c r="H22" s="44">
        <f>H21*1.035</f>
        <v>2766.2510981249993</v>
      </c>
      <c r="I22" s="98">
        <f t="shared" si="1"/>
        <v>194.02562812499997</v>
      </c>
      <c r="J22" s="99"/>
      <c r="K22" s="100"/>
      <c r="L22" s="44">
        <f t="shared" si="1"/>
        <v>2766.2510981249993</v>
      </c>
    </row>
    <row r="23" spans="1:12" x14ac:dyDescent="0.25">
      <c r="G23" s="35"/>
    </row>
    <row r="24" spans="1:12" s="10" customFormat="1" x14ac:dyDescent="0.25">
      <c r="A24" s="44" t="s">
        <v>225</v>
      </c>
      <c r="B24" s="44">
        <f>B17*1.03</f>
        <v>695.25</v>
      </c>
      <c r="C24" s="44"/>
      <c r="D24" s="44"/>
      <c r="E24" s="44"/>
      <c r="F24" s="44">
        <f>F17*1.03</f>
        <v>695.25</v>
      </c>
      <c r="G24" s="45"/>
      <c r="H24" s="44">
        <f>H17*1.035</f>
        <v>615.82499999999993</v>
      </c>
      <c r="I24" s="98">
        <f>I17*1.035</f>
        <v>357.07499999999999</v>
      </c>
      <c r="J24" s="99"/>
      <c r="K24" s="100"/>
      <c r="L24" s="44">
        <f>L17*1.035</f>
        <v>615.82499999999993</v>
      </c>
    </row>
    <row r="25" spans="1:12" s="10" customFormat="1" x14ac:dyDescent="0.25">
      <c r="A25" s="44" t="s">
        <v>226</v>
      </c>
      <c r="B25" s="132">
        <f>B24*1.03</f>
        <v>716.10750000000007</v>
      </c>
      <c r="C25" s="132"/>
      <c r="D25" s="132"/>
      <c r="E25" s="132"/>
      <c r="F25" s="132">
        <f>F24*1.03</f>
        <v>716.10750000000007</v>
      </c>
      <c r="G25" s="45"/>
      <c r="H25" s="132">
        <f>H24*1.035</f>
        <v>637.37887499999988</v>
      </c>
      <c r="I25" s="133">
        <f t="shared" ref="I25" si="2">I24*1.035</f>
        <v>369.57262499999996</v>
      </c>
      <c r="J25" s="134"/>
      <c r="K25" s="135"/>
      <c r="L25" s="132">
        <f>L24*1.035</f>
        <v>637.37887499999988</v>
      </c>
    </row>
    <row r="26" spans="1:12" x14ac:dyDescent="0.25">
      <c r="A26" s="11" t="s">
        <v>227</v>
      </c>
      <c r="B26" s="132">
        <f>B25*1.03</f>
        <v>737.59072500000013</v>
      </c>
      <c r="C26" s="132"/>
      <c r="D26" s="132"/>
      <c r="E26" s="132"/>
      <c r="F26" s="132">
        <f>F25*1.03</f>
        <v>737.59072500000013</v>
      </c>
      <c r="G26" s="45"/>
      <c r="H26" s="132">
        <f>H25*1.035</f>
        <v>659.68713562499977</v>
      </c>
      <c r="I26" s="133">
        <f t="shared" ref="I26" si="3">I25*1.035</f>
        <v>382.50766687499993</v>
      </c>
      <c r="J26" s="134"/>
      <c r="K26" s="135"/>
      <c r="L26" s="132">
        <f>L25*1.035</f>
        <v>659.68713562499977</v>
      </c>
    </row>
    <row r="27" spans="1:12" x14ac:dyDescent="0.25">
      <c r="G27" s="35"/>
    </row>
    <row r="28" spans="1:12" x14ac:dyDescent="0.25">
      <c r="A28" s="11" t="s">
        <v>228</v>
      </c>
      <c r="B28" s="44">
        <f>B17*(B13/12)+B16</f>
        <v>7223.4374999999991</v>
      </c>
      <c r="C28" s="11"/>
      <c r="D28" s="11"/>
      <c r="E28" s="11"/>
      <c r="F28" s="44">
        <f>F17*(F13/12)+F16</f>
        <v>3375</v>
      </c>
      <c r="G28" s="36"/>
      <c r="H28" s="44">
        <f>H17*(H13/12)+(2*H16)</f>
        <v>11357.326388888887</v>
      </c>
      <c r="I28" s="98">
        <f>I17*(I13/12)+I16</f>
        <v>3050</v>
      </c>
      <c r="J28" s="99"/>
      <c r="K28" s="100"/>
      <c r="L28" s="44">
        <f>L17*(L13/12)+L16</f>
        <v>5470</v>
      </c>
    </row>
    <row r="29" spans="1:12" x14ac:dyDescent="0.25">
      <c r="A29" s="11" t="s">
        <v>229</v>
      </c>
      <c r="B29" s="138">
        <f>B28*1.03</f>
        <v>7440.1406249999991</v>
      </c>
      <c r="C29" s="139"/>
      <c r="D29" s="139"/>
      <c r="E29" s="139"/>
      <c r="F29" s="138">
        <f>F28*1.03</f>
        <v>3476.25</v>
      </c>
      <c r="G29" s="35"/>
      <c r="H29" s="138">
        <f>H28*1.035</f>
        <v>11754.832812499997</v>
      </c>
      <c r="I29" s="140">
        <f>I24*(I13/12)+I16</f>
        <v>3150.625</v>
      </c>
      <c r="J29" s="140"/>
      <c r="K29" s="140"/>
      <c r="L29" s="138">
        <f>L24*(L13/12)+L16</f>
        <v>5574.125</v>
      </c>
    </row>
    <row r="30" spans="1:12" x14ac:dyDescent="0.25">
      <c r="A30" s="11" t="s">
        <v>230</v>
      </c>
      <c r="B30" s="138">
        <f t="shared" ref="B30:B31" si="4">B29*1.03</f>
        <v>7663.3448437499992</v>
      </c>
      <c r="C30" s="11"/>
      <c r="D30" s="11"/>
      <c r="E30" s="11"/>
      <c r="F30" s="138">
        <f t="shared" ref="F30:F31" si="5">F29*1.03</f>
        <v>3580.5374999999999</v>
      </c>
      <c r="G30" s="35"/>
      <c r="H30" s="44">
        <f>H29*1.035</f>
        <v>12166.251960937496</v>
      </c>
      <c r="I30" s="137">
        <f>I29*1.035</f>
        <v>3260.8968749999999</v>
      </c>
      <c r="J30" s="137"/>
      <c r="K30" s="137"/>
      <c r="L30" s="44">
        <f>L29*1.035</f>
        <v>5769.2193749999997</v>
      </c>
    </row>
    <row r="31" spans="1:12" x14ac:dyDescent="0.25">
      <c r="A31" s="11" t="s">
        <v>231</v>
      </c>
      <c r="B31" s="138">
        <f t="shared" si="4"/>
        <v>7893.2451890624998</v>
      </c>
      <c r="C31" s="11"/>
      <c r="D31" s="11"/>
      <c r="E31" s="11"/>
      <c r="F31" s="138">
        <f t="shared" si="5"/>
        <v>3687.9536250000001</v>
      </c>
      <c r="G31" s="35"/>
      <c r="H31" s="44">
        <f>H30*1.035</f>
        <v>12592.070779570307</v>
      </c>
      <c r="I31" s="137">
        <f>I30*1.035</f>
        <v>3375.0282656249997</v>
      </c>
      <c r="J31" s="137"/>
      <c r="K31" s="137"/>
      <c r="L31" s="44">
        <f>L30*1.035</f>
        <v>5971.1420531249996</v>
      </c>
    </row>
  </sheetData>
  <mergeCells count="22">
    <mergeCell ref="I29:K29"/>
    <mergeCell ref="I30:K30"/>
    <mergeCell ref="I31:K31"/>
    <mergeCell ref="I28:K28"/>
    <mergeCell ref="H3:L3"/>
    <mergeCell ref="H1:L1"/>
    <mergeCell ref="I24:K24"/>
    <mergeCell ref="I25:K25"/>
    <mergeCell ref="I26:K26"/>
    <mergeCell ref="I20:K20"/>
    <mergeCell ref="I21:K21"/>
    <mergeCell ref="I22:K22"/>
    <mergeCell ref="B2:F2"/>
    <mergeCell ref="B3:F3"/>
    <mergeCell ref="B4:F4"/>
    <mergeCell ref="B1:F1"/>
    <mergeCell ref="H18:K18"/>
    <mergeCell ref="H19:K19"/>
    <mergeCell ref="H4:L4"/>
    <mergeCell ref="I16:K16"/>
    <mergeCell ref="I17:K17"/>
    <mergeCell ref="H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CBF7-CD51-4DC9-BFAB-3ADA41E28DD2}">
  <dimension ref="A1:F39"/>
  <sheetViews>
    <sheetView topLeftCell="A26" workbookViewId="0">
      <selection activeCell="C23" sqref="C23:D23"/>
    </sheetView>
  </sheetViews>
  <sheetFormatPr defaultRowHeight="15" x14ac:dyDescent="0.25"/>
  <cols>
    <col min="1" max="1" width="24.5703125" customWidth="1"/>
    <col min="2" max="2" width="24" customWidth="1"/>
    <col min="6" max="6" width="8.42578125" customWidth="1"/>
  </cols>
  <sheetData>
    <row r="1" spans="1:2" x14ac:dyDescent="0.25">
      <c r="A1" t="s">
        <v>0</v>
      </c>
      <c r="B1" s="3" t="s">
        <v>10</v>
      </c>
    </row>
    <row r="2" spans="1:2" x14ac:dyDescent="0.25">
      <c r="A2" t="s">
        <v>29</v>
      </c>
      <c r="B2" t="s">
        <v>64</v>
      </c>
    </row>
    <row r="3" spans="1:2" x14ac:dyDescent="0.25">
      <c r="B3" t="s">
        <v>65</v>
      </c>
    </row>
    <row r="4" spans="1:2" x14ac:dyDescent="0.25">
      <c r="A4" t="s">
        <v>13</v>
      </c>
      <c r="B4" t="s">
        <v>66</v>
      </c>
    </row>
    <row r="5" spans="1:2" x14ac:dyDescent="0.25">
      <c r="A5" t="s">
        <v>15</v>
      </c>
      <c r="B5" t="s">
        <v>46</v>
      </c>
    </row>
    <row r="6" spans="1:2" x14ac:dyDescent="0.25">
      <c r="A6" t="s">
        <v>19</v>
      </c>
      <c r="B6" t="s">
        <v>67</v>
      </c>
    </row>
    <row r="7" spans="1:2" x14ac:dyDescent="0.25">
      <c r="A7" t="s">
        <v>20</v>
      </c>
      <c r="B7" s="1" t="s">
        <v>68</v>
      </c>
    </row>
    <row r="8" spans="1:2" x14ac:dyDescent="0.25">
      <c r="A8" t="s">
        <v>24</v>
      </c>
      <c r="B8" t="s">
        <v>54</v>
      </c>
    </row>
    <row r="9" spans="1:2" x14ac:dyDescent="0.25">
      <c r="A9" t="s">
        <v>26</v>
      </c>
      <c r="B9" t="s">
        <v>69</v>
      </c>
    </row>
    <row r="10" spans="1:2" x14ac:dyDescent="0.25">
      <c r="A10" t="s">
        <v>27</v>
      </c>
      <c r="B10" s="2">
        <v>220000</v>
      </c>
    </row>
    <row r="11" spans="1:2" x14ac:dyDescent="0.25">
      <c r="A11" t="s">
        <v>28</v>
      </c>
      <c r="B11" s="2">
        <v>96000</v>
      </c>
    </row>
    <row r="12" spans="1:2" x14ac:dyDescent="0.25">
      <c r="A12" t="s">
        <v>30</v>
      </c>
      <c r="B12" t="s">
        <v>70</v>
      </c>
    </row>
    <row r="13" spans="1:2" x14ac:dyDescent="0.25">
      <c r="A13" t="s">
        <v>30</v>
      </c>
    </row>
    <row r="14" spans="1:2" x14ac:dyDescent="0.25">
      <c r="A14" t="s">
        <v>30</v>
      </c>
    </row>
    <row r="15" spans="1:2" x14ac:dyDescent="0.25">
      <c r="A15" t="s">
        <v>34</v>
      </c>
      <c r="B15" t="s">
        <v>71</v>
      </c>
    </row>
    <row r="16" spans="1:2" x14ac:dyDescent="0.25">
      <c r="B16" t="s">
        <v>72</v>
      </c>
    </row>
    <row r="17" spans="1:6" x14ac:dyDescent="0.25">
      <c r="B17" t="s">
        <v>73</v>
      </c>
    </row>
    <row r="18" spans="1:6" x14ac:dyDescent="0.25">
      <c r="B18" t="s">
        <v>74</v>
      </c>
    </row>
    <row r="19" spans="1:6" x14ac:dyDescent="0.25">
      <c r="B19" t="s">
        <v>75</v>
      </c>
    </row>
    <row r="20" spans="1:6" x14ac:dyDescent="0.25">
      <c r="A20" t="s">
        <v>38</v>
      </c>
      <c r="B20" t="s">
        <v>39</v>
      </c>
    </row>
    <row r="21" spans="1:6" x14ac:dyDescent="0.25">
      <c r="A21" t="s">
        <v>40</v>
      </c>
      <c r="B21" t="s">
        <v>99</v>
      </c>
    </row>
    <row r="22" spans="1:6" x14ac:dyDescent="0.25">
      <c r="A22" t="s">
        <v>41</v>
      </c>
      <c r="B22" t="s">
        <v>42</v>
      </c>
    </row>
    <row r="23" spans="1:6" ht="29.25" customHeight="1" x14ac:dyDescent="0.25">
      <c r="C23" s="119" t="s">
        <v>101</v>
      </c>
      <c r="D23" s="119"/>
    </row>
    <row r="24" spans="1:6" ht="44.25" customHeight="1" x14ac:dyDescent="0.25">
      <c r="A24" s="4" t="s">
        <v>76</v>
      </c>
      <c r="B24" s="117" t="s">
        <v>77</v>
      </c>
      <c r="C24" s="118" t="s">
        <v>78</v>
      </c>
      <c r="D24" s="118"/>
      <c r="E24" s="9" t="s">
        <v>96</v>
      </c>
      <c r="F24" s="9" t="s">
        <v>95</v>
      </c>
    </row>
    <row r="25" spans="1:6" x14ac:dyDescent="0.25">
      <c r="A25" s="4"/>
      <c r="B25" s="117"/>
      <c r="C25" s="5" t="s">
        <v>79</v>
      </c>
      <c r="D25" s="5" t="s">
        <v>80</v>
      </c>
    </row>
    <row r="26" spans="1:6" ht="30" x14ac:dyDescent="0.25">
      <c r="A26" s="6" t="s">
        <v>81</v>
      </c>
      <c r="B26" s="7" t="s">
        <v>100</v>
      </c>
      <c r="C26" s="6">
        <v>70</v>
      </c>
      <c r="D26" s="6">
        <v>70</v>
      </c>
      <c r="E26" s="10">
        <v>90</v>
      </c>
      <c r="F26" s="10">
        <v>0</v>
      </c>
    </row>
    <row r="27" spans="1:6" x14ac:dyDescent="0.25">
      <c r="A27" s="6" t="s">
        <v>82</v>
      </c>
      <c r="B27" s="7" t="s">
        <v>97</v>
      </c>
      <c r="C27" s="6">
        <v>70</v>
      </c>
      <c r="D27" s="6">
        <v>70</v>
      </c>
      <c r="E27" s="10">
        <v>35</v>
      </c>
      <c r="F27" s="10">
        <v>70</v>
      </c>
    </row>
    <row r="28" spans="1:6" x14ac:dyDescent="0.25">
      <c r="A28" s="6" t="s">
        <v>83</v>
      </c>
      <c r="B28" s="7"/>
      <c r="C28" s="6" t="s">
        <v>93</v>
      </c>
      <c r="D28" s="6" t="s">
        <v>93</v>
      </c>
      <c r="E28" s="10"/>
      <c r="F28" s="10"/>
    </row>
    <row r="29" spans="1:6" x14ac:dyDescent="0.25">
      <c r="A29" s="6" t="s">
        <v>84</v>
      </c>
      <c r="B29" s="7"/>
      <c r="C29" s="6" t="s">
        <v>93</v>
      </c>
      <c r="D29" s="6" t="s">
        <v>93</v>
      </c>
      <c r="E29" s="10"/>
      <c r="F29" s="10"/>
    </row>
    <row r="30" spans="1:6" x14ac:dyDescent="0.25">
      <c r="A30" s="6" t="s">
        <v>85</v>
      </c>
      <c r="B30" s="7"/>
      <c r="C30" s="6" t="s">
        <v>93</v>
      </c>
      <c r="D30" s="6" t="s">
        <v>93</v>
      </c>
      <c r="E30" s="10"/>
      <c r="F30" s="10"/>
    </row>
    <row r="31" spans="1:6" x14ac:dyDescent="0.25">
      <c r="A31" s="6" t="s">
        <v>86</v>
      </c>
      <c r="B31" s="7"/>
      <c r="C31" s="6" t="s">
        <v>93</v>
      </c>
      <c r="D31" s="6" t="s">
        <v>93</v>
      </c>
      <c r="E31" s="10"/>
      <c r="F31" s="10"/>
    </row>
    <row r="32" spans="1:6" x14ac:dyDescent="0.25">
      <c r="A32" s="6" t="s">
        <v>87</v>
      </c>
      <c r="B32" s="7"/>
      <c r="C32" s="6" t="s">
        <v>93</v>
      </c>
      <c r="D32" s="6" t="s">
        <v>93</v>
      </c>
      <c r="E32" s="10"/>
      <c r="F32" s="10"/>
    </row>
    <row r="33" spans="1:6" x14ac:dyDescent="0.25">
      <c r="A33" s="6" t="s">
        <v>88</v>
      </c>
      <c r="B33" s="7" t="s">
        <v>97</v>
      </c>
      <c r="C33" s="8">
        <v>110</v>
      </c>
      <c r="D33" s="8">
        <v>110</v>
      </c>
      <c r="E33" s="10">
        <v>1</v>
      </c>
      <c r="F33" s="10">
        <v>110</v>
      </c>
    </row>
    <row r="34" spans="1:6" x14ac:dyDescent="0.25">
      <c r="A34" s="6" t="s">
        <v>89</v>
      </c>
      <c r="B34" s="7">
        <v>0</v>
      </c>
      <c r="C34" s="6" t="s">
        <v>93</v>
      </c>
      <c r="D34" s="6" t="s">
        <v>93</v>
      </c>
      <c r="E34" s="10"/>
      <c r="F34" s="10"/>
    </row>
    <row r="35" spans="1:6" x14ac:dyDescent="0.25">
      <c r="A35" s="6" t="s">
        <v>90</v>
      </c>
      <c r="B35" s="7" t="s">
        <v>97</v>
      </c>
      <c r="C35" s="8">
        <v>100</v>
      </c>
      <c r="D35" s="8">
        <v>100</v>
      </c>
      <c r="E35" s="10">
        <v>1</v>
      </c>
      <c r="F35" s="10">
        <v>100</v>
      </c>
    </row>
    <row r="36" spans="1:6" ht="30" x14ac:dyDescent="0.25">
      <c r="A36" s="6" t="s">
        <v>91</v>
      </c>
      <c r="B36" s="8">
        <v>122</v>
      </c>
      <c r="C36" s="7" t="s">
        <v>94</v>
      </c>
      <c r="D36" s="8">
        <v>122</v>
      </c>
      <c r="E36" s="10"/>
      <c r="F36" s="10">
        <v>122</v>
      </c>
    </row>
    <row r="37" spans="1:6" x14ac:dyDescent="0.25">
      <c r="A37" s="6" t="s">
        <v>92</v>
      </c>
      <c r="B37" s="6"/>
      <c r="C37" s="6"/>
      <c r="D37" s="6"/>
    </row>
    <row r="39" spans="1:6" x14ac:dyDescent="0.25">
      <c r="B39" t="s">
        <v>98</v>
      </c>
    </row>
  </sheetData>
  <mergeCells count="3">
    <mergeCell ref="B24:B25"/>
    <mergeCell ref="C24:D24"/>
    <mergeCell ref="C23:D23"/>
  </mergeCells>
  <hyperlinks>
    <hyperlink ref="B7" r:id="rId1" xr:uid="{94F203BE-36BF-4C24-B0A1-99752A7D8B2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C&amp;D</vt:lpstr>
      <vt:lpstr>Hauling</vt:lpstr>
      <vt:lpstr>Haul Coh, Dux</vt:lpstr>
      <vt:lpstr>Haul Hano</vt:lpstr>
      <vt:lpstr>Haul Hans, Rock</vt:lpstr>
      <vt:lpstr>Haul Hing</vt:lpstr>
      <vt:lpstr>Haul Scit</vt:lpstr>
      <vt:lpstr>Recyclables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Galkowski</dc:creator>
  <cp:lastModifiedBy>Claire Galkowski</cp:lastModifiedBy>
  <cp:lastPrinted>2024-03-20T20:36:41Z</cp:lastPrinted>
  <dcterms:created xsi:type="dcterms:W3CDTF">2024-01-04T20:53:44Z</dcterms:created>
  <dcterms:modified xsi:type="dcterms:W3CDTF">2024-03-27T16:47:39Z</dcterms:modified>
</cp:coreProperties>
</file>